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4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03 Inspekcija\3_04_Darba_rezultati\3_04_05_Buvju_nodala\3_04_054_Buvju_tehniskas_parbaudes\EM_467A_serijas_izpēte\NODOSANA_1_REDAKCIJA\"/>
    </mc:Choice>
  </mc:AlternateContent>
  <xr:revisionPtr revIDLastSave="0" documentId="13_ncr:1_{9839BBEC-959F-4904-8527-9D4DA076DCB1}" xr6:coauthVersionLast="45" xr6:coauthVersionMax="45" xr10:uidLastSave="{00000000-0000-0000-0000-000000000000}"/>
  <bookViews>
    <workbookView xWindow="-120" yWindow="-120" windowWidth="29040" windowHeight="15840" tabRatio="659" activeTab="3" xr2:uid="{00000000-000D-0000-FFFF-FFFF00000000}"/>
  </bookViews>
  <sheets>
    <sheet name="Apmetums" sheetId="59" r:id="rId1"/>
    <sheet name="Jumtiņi rezerves" sheetId="58" r:id="rId2"/>
    <sheet name="Jumtiņi ieejas" sheetId="57" r:id="rId3"/>
    <sheet name="Kopolimeru" sheetId="61" r:id="rId4"/>
    <sheet name="Ruberoids" sheetId="60" r:id="rId5"/>
    <sheet name="Jumts TPO" sheetId="56" r:id="rId6"/>
    <sheet name="Logi" sheetId="55" r:id="rId7"/>
    <sheet name="Šuves" sheetId="54" r:id="rId8"/>
    <sheet name="Apmales" sheetId="53" r:id="rId9"/>
  </sheets>
  <definedNames>
    <definedName name="_xlnm._FilterDatabase" localSheetId="8" hidden="1">Apmales!$A$9:$P$29</definedName>
    <definedName name="_xlnm._FilterDatabase" localSheetId="0" hidden="1">Apmetums!$A$9:$P$28</definedName>
    <definedName name="_xlnm._FilterDatabase" localSheetId="2" hidden="1">'Jumtiņi ieejas'!$A$9:$P$31</definedName>
    <definedName name="_xlnm._FilterDatabase" localSheetId="1" hidden="1">'Jumtiņi rezerves'!$A$9:$P$28</definedName>
    <definedName name="_xlnm._FilterDatabase" localSheetId="5" hidden="1">'Jumts TPO'!$A$9:$P$42</definedName>
    <definedName name="_xlnm._FilterDatabase" localSheetId="3" hidden="1">Kopolimeru!$A$9:$P$39</definedName>
    <definedName name="_xlnm._FilterDatabase" localSheetId="6" hidden="1">Logi!$A$9:$P$31</definedName>
    <definedName name="_xlnm._FilterDatabase" localSheetId="4" hidden="1">Ruberoids!$A$9:$P$41</definedName>
    <definedName name="_xlnm._FilterDatabase" localSheetId="7" hidden="1">Šuves!$A$9:$P$39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30" i="61" l="1"/>
  <c r="P30" i="61" s="1"/>
  <c r="E25" i="61"/>
  <c r="L25" i="61" s="1"/>
  <c r="I25" i="61"/>
  <c r="D37" i="61"/>
  <c r="H30" i="61"/>
  <c r="K30" i="61" s="1"/>
  <c r="N29" i="61"/>
  <c r="L29" i="61"/>
  <c r="H29" i="61"/>
  <c r="J29" i="61" s="1"/>
  <c r="N28" i="61"/>
  <c r="L28" i="61"/>
  <c r="H28" i="61"/>
  <c r="J28" i="61" s="1"/>
  <c r="O28" i="61" s="1"/>
  <c r="N27" i="61"/>
  <c r="L27" i="61"/>
  <c r="H27" i="61"/>
  <c r="M27" i="61" s="1"/>
  <c r="N26" i="61"/>
  <c r="L26" i="61"/>
  <c r="H26" i="61"/>
  <c r="M26" i="61" s="1"/>
  <c r="H25" i="61"/>
  <c r="L24" i="61"/>
  <c r="H24" i="61"/>
  <c r="K24" i="61" s="1"/>
  <c r="O24" i="61"/>
  <c r="N23" i="61"/>
  <c r="L23" i="61"/>
  <c r="H23" i="61"/>
  <c r="N22" i="61"/>
  <c r="L22" i="61"/>
  <c r="H22" i="61"/>
  <c r="H21" i="61"/>
  <c r="E21" i="61"/>
  <c r="N21" i="61" s="1"/>
  <c r="H20" i="61"/>
  <c r="K20" i="61" s="1"/>
  <c r="E20" i="61"/>
  <c r="L20" i="61" s="1"/>
  <c r="N19" i="61"/>
  <c r="L19" i="61"/>
  <c r="H19" i="61"/>
  <c r="H18" i="61"/>
  <c r="K18" i="61" s="1"/>
  <c r="E18" i="61"/>
  <c r="L18" i="61" s="1"/>
  <c r="H17" i="61"/>
  <c r="K17" i="61" s="1"/>
  <c r="E17" i="61"/>
  <c r="L17" i="61" s="1"/>
  <c r="N16" i="61"/>
  <c r="L16" i="61"/>
  <c r="H16" i="61"/>
  <c r="O15" i="61"/>
  <c r="N15" i="61"/>
  <c r="L15" i="61"/>
  <c r="H15" i="61"/>
  <c r="K15" i="61" s="1"/>
  <c r="O14" i="61"/>
  <c r="N14" i="61"/>
  <c r="M14" i="61"/>
  <c r="P14" i="61" s="1"/>
  <c r="L14" i="61"/>
  <c r="H14" i="61"/>
  <c r="K14" i="61" s="1"/>
  <c r="N13" i="61"/>
  <c r="L13" i="61"/>
  <c r="H13" i="61"/>
  <c r="J13" i="61" s="1"/>
  <c r="O12" i="61"/>
  <c r="N12" i="61"/>
  <c r="M12" i="61"/>
  <c r="L12" i="61"/>
  <c r="H12" i="61"/>
  <c r="K12" i="61" s="1"/>
  <c r="N24" i="56"/>
  <c r="L24" i="56"/>
  <c r="H24" i="56"/>
  <c r="J24" i="56" s="1"/>
  <c r="N22" i="60"/>
  <c r="L22" i="60"/>
  <c r="H22" i="60"/>
  <c r="M15" i="61" l="1"/>
  <c r="P15" i="61" s="1"/>
  <c r="J26" i="61"/>
  <c r="O26" i="61" s="1"/>
  <c r="J27" i="61"/>
  <c r="K27" i="61" s="1"/>
  <c r="M25" i="61"/>
  <c r="N25" i="61"/>
  <c r="O13" i="61"/>
  <c r="K13" i="61"/>
  <c r="P26" i="61"/>
  <c r="O29" i="61"/>
  <c r="K29" i="61"/>
  <c r="M16" i="61"/>
  <c r="M17" i="61"/>
  <c r="M18" i="61"/>
  <c r="L21" i="61"/>
  <c r="L30" i="61" s="1"/>
  <c r="N17" i="61"/>
  <c r="N18" i="61"/>
  <c r="J19" i="61"/>
  <c r="O19" i="61" s="1"/>
  <c r="N20" i="61"/>
  <c r="O27" i="61"/>
  <c r="P27" i="61" s="1"/>
  <c r="M19" i="61"/>
  <c r="M20" i="61"/>
  <c r="P12" i="61"/>
  <c r="J16" i="61"/>
  <c r="O16" i="61" s="1"/>
  <c r="M21" i="61"/>
  <c r="M22" i="61"/>
  <c r="M23" i="61"/>
  <c r="M24" i="61"/>
  <c r="K26" i="61"/>
  <c r="K28" i="61"/>
  <c r="M13" i="61"/>
  <c r="O17" i="61"/>
  <c r="O18" i="61"/>
  <c r="O20" i="61"/>
  <c r="J21" i="61"/>
  <c r="O21" i="61" s="1"/>
  <c r="J22" i="61"/>
  <c r="O22" i="61" s="1"/>
  <c r="J23" i="61"/>
  <c r="O23" i="61" s="1"/>
  <c r="N24" i="61"/>
  <c r="J25" i="61"/>
  <c r="O24" i="56"/>
  <c r="K24" i="56"/>
  <c r="M24" i="56"/>
  <c r="P24" i="56" s="1"/>
  <c r="M22" i="60"/>
  <c r="J22" i="60"/>
  <c r="O22" i="60" s="1"/>
  <c r="N23" i="60"/>
  <c r="L23" i="60"/>
  <c r="H23" i="60"/>
  <c r="P20" i="61" l="1"/>
  <c r="P18" i="61"/>
  <c r="K21" i="61"/>
  <c r="N30" i="61"/>
  <c r="P22" i="61"/>
  <c r="P13" i="61"/>
  <c r="P21" i="61"/>
  <c r="P19" i="61"/>
  <c r="P17" i="61"/>
  <c r="K22" i="61"/>
  <c r="O25" i="61"/>
  <c r="P25" i="61" s="1"/>
  <c r="K25" i="61"/>
  <c r="P24" i="61"/>
  <c r="P16" i="61"/>
  <c r="K19" i="61"/>
  <c r="K16" i="61"/>
  <c r="P23" i="61"/>
  <c r="K23" i="61"/>
  <c r="M28" i="61"/>
  <c r="M29" i="61" s="1"/>
  <c r="M30" i="61" s="1"/>
  <c r="P22" i="60"/>
  <c r="K22" i="60"/>
  <c r="M23" i="60"/>
  <c r="J23" i="60"/>
  <c r="O23" i="60" s="1"/>
  <c r="I26" i="60"/>
  <c r="N26" i="60" s="1"/>
  <c r="I25" i="60"/>
  <c r="N25" i="60" s="1"/>
  <c r="D39" i="60"/>
  <c r="K32" i="60"/>
  <c r="H32" i="60"/>
  <c r="N31" i="60"/>
  <c r="L31" i="60"/>
  <c r="J31" i="60"/>
  <c r="O31" i="60" s="1"/>
  <c r="H31" i="60"/>
  <c r="N30" i="60"/>
  <c r="L30" i="60"/>
  <c r="H30" i="60"/>
  <c r="N29" i="60"/>
  <c r="L29" i="60"/>
  <c r="H29" i="60"/>
  <c r="N28" i="60"/>
  <c r="L28" i="60"/>
  <c r="H28" i="60"/>
  <c r="N27" i="60"/>
  <c r="L27" i="60"/>
  <c r="H27" i="60"/>
  <c r="L26" i="60"/>
  <c r="H26" i="60"/>
  <c r="L25" i="60"/>
  <c r="H25" i="60"/>
  <c r="H24" i="60"/>
  <c r="K24" i="60" s="1"/>
  <c r="E24" i="60"/>
  <c r="L24" i="60" s="1"/>
  <c r="H21" i="60"/>
  <c r="E21" i="60"/>
  <c r="L21" i="60" s="1"/>
  <c r="H20" i="60"/>
  <c r="K20" i="60" s="1"/>
  <c r="E20" i="60"/>
  <c r="L20" i="60" s="1"/>
  <c r="N19" i="60"/>
  <c r="L19" i="60"/>
  <c r="H19" i="60"/>
  <c r="H18" i="60"/>
  <c r="K18" i="60" s="1"/>
  <c r="E18" i="60"/>
  <c r="L18" i="60" s="1"/>
  <c r="H17" i="60"/>
  <c r="K17" i="60" s="1"/>
  <c r="E17" i="60"/>
  <c r="L17" i="60" s="1"/>
  <c r="N16" i="60"/>
  <c r="L16" i="60"/>
  <c r="H16" i="60"/>
  <c r="O15" i="60"/>
  <c r="N15" i="60"/>
  <c r="L15" i="60"/>
  <c r="H15" i="60"/>
  <c r="M15" i="60" s="1"/>
  <c r="O14" i="60"/>
  <c r="N14" i="60"/>
  <c r="L14" i="60"/>
  <c r="H14" i="60"/>
  <c r="M14" i="60" s="1"/>
  <c r="N13" i="60"/>
  <c r="L13" i="60"/>
  <c r="H13" i="60"/>
  <c r="M13" i="60" s="1"/>
  <c r="O12" i="60"/>
  <c r="N12" i="60"/>
  <c r="L12" i="60"/>
  <c r="H12" i="60"/>
  <c r="M12" i="60" s="1"/>
  <c r="H29" i="56"/>
  <c r="J29" i="56" s="1"/>
  <c r="O29" i="56" s="1"/>
  <c r="L29" i="56"/>
  <c r="N29" i="56"/>
  <c r="H30" i="56"/>
  <c r="J30" i="56" s="1"/>
  <c r="O30" i="56" s="1"/>
  <c r="L30" i="56"/>
  <c r="N30" i="56"/>
  <c r="P7" i="61" l="1"/>
  <c r="P23" i="60"/>
  <c r="K23" i="60"/>
  <c r="M29" i="56"/>
  <c r="P29" i="56" s="1"/>
  <c r="K15" i="60"/>
  <c r="P15" i="60"/>
  <c r="K12" i="60"/>
  <c r="P14" i="60"/>
  <c r="K31" i="60"/>
  <c r="J13" i="60"/>
  <c r="O13" i="60" s="1"/>
  <c r="P13" i="60" s="1"/>
  <c r="K14" i="60"/>
  <c r="L32" i="60"/>
  <c r="P12" i="60"/>
  <c r="M16" i="60"/>
  <c r="M17" i="60"/>
  <c r="M19" i="60"/>
  <c r="M20" i="60"/>
  <c r="M21" i="60"/>
  <c r="M26" i="60"/>
  <c r="M27" i="60"/>
  <c r="J16" i="60"/>
  <c r="O16" i="60" s="1"/>
  <c r="N17" i="60"/>
  <c r="N18" i="60"/>
  <c r="J19" i="60"/>
  <c r="O19" i="60" s="1"/>
  <c r="N20" i="60"/>
  <c r="J21" i="60"/>
  <c r="O21" i="60" s="1"/>
  <c r="N21" i="60"/>
  <c r="N24" i="60"/>
  <c r="J25" i="60"/>
  <c r="O25" i="60" s="1"/>
  <c r="J26" i="60"/>
  <c r="O26" i="60" s="1"/>
  <c r="J27" i="60"/>
  <c r="O27" i="60" s="1"/>
  <c r="J28" i="60"/>
  <c r="O28" i="60" s="1"/>
  <c r="J29" i="60"/>
  <c r="O29" i="60" s="1"/>
  <c r="J30" i="60"/>
  <c r="O30" i="60" s="1"/>
  <c r="M24" i="60"/>
  <c r="M25" i="60"/>
  <c r="M28" i="60"/>
  <c r="M29" i="60"/>
  <c r="O17" i="60"/>
  <c r="O18" i="60"/>
  <c r="O20" i="60"/>
  <c r="O24" i="60"/>
  <c r="M18" i="60"/>
  <c r="M30" i="56"/>
  <c r="P30" i="56" s="1"/>
  <c r="K30" i="56"/>
  <c r="K29" i="56"/>
  <c r="E17" i="56"/>
  <c r="E18" i="56"/>
  <c r="N18" i="56" s="1"/>
  <c r="E20" i="56"/>
  <c r="N22" i="56"/>
  <c r="O14" i="56"/>
  <c r="N14" i="56"/>
  <c r="L14" i="56"/>
  <c r="H14" i="56"/>
  <c r="K14" i="56" s="1"/>
  <c r="E26" i="56"/>
  <c r="L26" i="56" s="1"/>
  <c r="E25" i="56"/>
  <c r="N25" i="56" s="1"/>
  <c r="L20" i="56"/>
  <c r="H20" i="56"/>
  <c r="H21" i="56"/>
  <c r="M21" i="56" s="1"/>
  <c r="L21" i="56"/>
  <c r="N21" i="56"/>
  <c r="H18" i="56"/>
  <c r="L17" i="56"/>
  <c r="H17" i="56"/>
  <c r="N19" i="56"/>
  <c r="L19" i="56"/>
  <c r="H19" i="56"/>
  <c r="M19" i="56" s="1"/>
  <c r="M22" i="57"/>
  <c r="P22" i="57"/>
  <c r="H18" i="57"/>
  <c r="J18" i="57" s="1"/>
  <c r="O18" i="57" s="1"/>
  <c r="H14" i="59"/>
  <c r="N15" i="59"/>
  <c r="D26" i="59"/>
  <c r="H19" i="59"/>
  <c r="K19" i="59" s="1"/>
  <c r="N18" i="59"/>
  <c r="L18" i="59"/>
  <c r="H18" i="59"/>
  <c r="N17" i="59"/>
  <c r="L17" i="59"/>
  <c r="H17" i="59"/>
  <c r="J17" i="59" s="1"/>
  <c r="O16" i="59"/>
  <c r="N16" i="59"/>
  <c r="L16" i="59"/>
  <c r="H16" i="59"/>
  <c r="M16" i="59" s="1"/>
  <c r="H15" i="59"/>
  <c r="N14" i="59"/>
  <c r="L14" i="59"/>
  <c r="N13" i="59"/>
  <c r="L13" i="59"/>
  <c r="H13" i="59"/>
  <c r="O12" i="59"/>
  <c r="N12" i="59"/>
  <c r="L12" i="59"/>
  <c r="H12" i="59"/>
  <c r="K12" i="59" s="1"/>
  <c r="D26" i="58"/>
  <c r="H19" i="58"/>
  <c r="K19" i="58" s="1"/>
  <c r="N18" i="58"/>
  <c r="L18" i="58"/>
  <c r="J18" i="58"/>
  <c r="O18" i="58" s="1"/>
  <c r="H18" i="58"/>
  <c r="N17" i="58"/>
  <c r="L17" i="58"/>
  <c r="J17" i="58"/>
  <c r="O17" i="58" s="1"/>
  <c r="H17" i="58"/>
  <c r="O16" i="58"/>
  <c r="N16" i="58"/>
  <c r="L16" i="58"/>
  <c r="H16" i="58"/>
  <c r="M16" i="58" s="1"/>
  <c r="P16" i="58" s="1"/>
  <c r="N15" i="58"/>
  <c r="L15" i="58"/>
  <c r="H15" i="58"/>
  <c r="M15" i="58" s="1"/>
  <c r="N14" i="58"/>
  <c r="L14" i="58"/>
  <c r="H14" i="58"/>
  <c r="M14" i="58" s="1"/>
  <c r="N13" i="58"/>
  <c r="L13" i="58"/>
  <c r="H13" i="58"/>
  <c r="M13" i="58" s="1"/>
  <c r="O12" i="58"/>
  <c r="N12" i="58"/>
  <c r="L12" i="58"/>
  <c r="K12" i="58"/>
  <c r="H12" i="58"/>
  <c r="M12" i="58" s="1"/>
  <c r="D29" i="57"/>
  <c r="H22" i="57"/>
  <c r="K22" i="57" s="1"/>
  <c r="N21" i="57"/>
  <c r="L21" i="57"/>
  <c r="H21" i="57"/>
  <c r="N20" i="57"/>
  <c r="L20" i="57"/>
  <c r="H20" i="57"/>
  <c r="J20" i="57" s="1"/>
  <c r="N19" i="57"/>
  <c r="L19" i="57"/>
  <c r="H19" i="57"/>
  <c r="M19" i="57" s="1"/>
  <c r="N18" i="57"/>
  <c r="L18" i="57"/>
  <c r="N17" i="57"/>
  <c r="L17" i="57"/>
  <c r="H17" i="57"/>
  <c r="M17" i="57" s="1"/>
  <c r="N16" i="57"/>
  <c r="L16" i="57"/>
  <c r="H16" i="57"/>
  <c r="M16" i="57" s="1"/>
  <c r="N15" i="57"/>
  <c r="L15" i="57"/>
  <c r="H15" i="57"/>
  <c r="J15" i="57" s="1"/>
  <c r="N14" i="57"/>
  <c r="L14" i="57"/>
  <c r="H14" i="57"/>
  <c r="J14" i="57" s="1"/>
  <c r="N13" i="57"/>
  <c r="L13" i="57"/>
  <c r="H13" i="57"/>
  <c r="O12" i="57"/>
  <c r="N12" i="57"/>
  <c r="L12" i="57"/>
  <c r="H12" i="57"/>
  <c r="K12" i="57" s="1"/>
  <c r="J16" i="55"/>
  <c r="J17" i="55"/>
  <c r="O16" i="55"/>
  <c r="N16" i="55"/>
  <c r="L16" i="55"/>
  <c r="H16" i="55"/>
  <c r="K16" i="55" s="1"/>
  <c r="L18" i="55"/>
  <c r="L22" i="55" s="1"/>
  <c r="D40" i="56"/>
  <c r="H33" i="56"/>
  <c r="K33" i="56" s="1"/>
  <c r="N32" i="56"/>
  <c r="L32" i="56"/>
  <c r="H32" i="56"/>
  <c r="N31" i="56"/>
  <c r="L31" i="56"/>
  <c r="H31" i="56"/>
  <c r="J31" i="56" s="1"/>
  <c r="O31" i="56" s="1"/>
  <c r="N28" i="56"/>
  <c r="L28" i="56"/>
  <c r="H28" i="56"/>
  <c r="M28" i="56" s="1"/>
  <c r="N27" i="56"/>
  <c r="L27" i="56"/>
  <c r="H27" i="56"/>
  <c r="M27" i="56" s="1"/>
  <c r="H26" i="56"/>
  <c r="H25" i="56"/>
  <c r="J25" i="56" s="1"/>
  <c r="O25" i="56" s="1"/>
  <c r="N23" i="56"/>
  <c r="L23" i="56"/>
  <c r="H23" i="56"/>
  <c r="M23" i="56" s="1"/>
  <c r="L22" i="56"/>
  <c r="H22" i="56"/>
  <c r="J22" i="56" s="1"/>
  <c r="N16" i="56"/>
  <c r="L16" i="56"/>
  <c r="H16" i="56"/>
  <c r="J16" i="56" s="1"/>
  <c r="N15" i="56"/>
  <c r="L15" i="56"/>
  <c r="H15" i="56"/>
  <c r="N13" i="56"/>
  <c r="L13" i="56"/>
  <c r="H13" i="56"/>
  <c r="O12" i="56"/>
  <c r="N12" i="56"/>
  <c r="M12" i="56"/>
  <c r="L12" i="56"/>
  <c r="H12" i="56"/>
  <c r="K12" i="56" s="1"/>
  <c r="D29" i="55"/>
  <c r="H22" i="55"/>
  <c r="K22" i="55" s="1"/>
  <c r="N21" i="55"/>
  <c r="L21" i="55"/>
  <c r="H21" i="55"/>
  <c r="N20" i="55"/>
  <c r="L20" i="55"/>
  <c r="H20" i="55"/>
  <c r="J20" i="55" s="1"/>
  <c r="O20" i="55" s="1"/>
  <c r="N19" i="55"/>
  <c r="L19" i="55"/>
  <c r="H19" i="55"/>
  <c r="M19" i="55" s="1"/>
  <c r="N18" i="55"/>
  <c r="N22" i="55" s="1"/>
  <c r="H18" i="55"/>
  <c r="O17" i="55"/>
  <c r="N17" i="55"/>
  <c r="L17" i="55"/>
  <c r="H17" i="55"/>
  <c r="M17" i="55" s="1"/>
  <c r="N15" i="55"/>
  <c r="L15" i="55"/>
  <c r="H15" i="55"/>
  <c r="J15" i="55" s="1"/>
  <c r="O15" i="55" s="1"/>
  <c r="N14" i="55"/>
  <c r="L14" i="55"/>
  <c r="H14" i="55"/>
  <c r="N13" i="55"/>
  <c r="L13" i="55"/>
  <c r="H13" i="55"/>
  <c r="J13" i="55" s="1"/>
  <c r="O13" i="55" s="1"/>
  <c r="O12" i="55"/>
  <c r="N12" i="55"/>
  <c r="L12" i="55"/>
  <c r="H12" i="55"/>
  <c r="K12" i="55" s="1"/>
  <c r="P20" i="53"/>
  <c r="N16" i="53"/>
  <c r="E14" i="53"/>
  <c r="E16" i="53"/>
  <c r="E26" i="54"/>
  <c r="E15" i="53"/>
  <c r="E13" i="53"/>
  <c r="N24" i="54"/>
  <c r="L24" i="54"/>
  <c r="H24" i="54"/>
  <c r="K27" i="60" l="1"/>
  <c r="P29" i="60"/>
  <c r="N32" i="60"/>
  <c r="P18" i="60"/>
  <c r="P17" i="60"/>
  <c r="P21" i="60"/>
  <c r="P28" i="60"/>
  <c r="K13" i="60"/>
  <c r="O32" i="60"/>
  <c r="K19" i="60"/>
  <c r="P16" i="60"/>
  <c r="K16" i="60"/>
  <c r="K30" i="60"/>
  <c r="P25" i="60"/>
  <c r="P27" i="60"/>
  <c r="P20" i="60"/>
  <c r="K29" i="60"/>
  <c r="M30" i="60"/>
  <c r="M31" i="60" s="1"/>
  <c r="M32" i="60" s="1"/>
  <c r="K28" i="60"/>
  <c r="P24" i="60"/>
  <c r="P26" i="60"/>
  <c r="P19" i="60"/>
  <c r="K26" i="60"/>
  <c r="K21" i="60"/>
  <c r="K25" i="60"/>
  <c r="J28" i="56"/>
  <c r="O28" i="56" s="1"/>
  <c r="P28" i="56" s="1"/>
  <c r="M18" i="56"/>
  <c r="J27" i="56"/>
  <c r="K27" i="56" s="1"/>
  <c r="P12" i="56"/>
  <c r="L18" i="56"/>
  <c r="N17" i="56"/>
  <c r="M17" i="56"/>
  <c r="N20" i="56"/>
  <c r="O20" i="56"/>
  <c r="L25" i="56"/>
  <c r="K31" i="56"/>
  <c r="M20" i="56"/>
  <c r="K28" i="56"/>
  <c r="O23" i="56"/>
  <c r="P23" i="56" s="1"/>
  <c r="O18" i="56"/>
  <c r="P18" i="56" s="1"/>
  <c r="O17" i="56"/>
  <c r="K20" i="56"/>
  <c r="O22" i="56"/>
  <c r="J21" i="56"/>
  <c r="K21" i="56" s="1"/>
  <c r="J19" i="56"/>
  <c r="O19" i="56" s="1"/>
  <c r="P19" i="56" s="1"/>
  <c r="M14" i="56"/>
  <c r="P14" i="56" s="1"/>
  <c r="M26" i="56"/>
  <c r="N26" i="56"/>
  <c r="O26" i="56"/>
  <c r="M25" i="56"/>
  <c r="P25" i="56" s="1"/>
  <c r="N33" i="56"/>
  <c r="M12" i="57"/>
  <c r="P12" i="57" s="1"/>
  <c r="J19" i="57"/>
  <c r="O19" i="57" s="1"/>
  <c r="P19" i="57" s="1"/>
  <c r="J17" i="57"/>
  <c r="O17" i="57" s="1"/>
  <c r="P17" i="57" s="1"/>
  <c r="J16" i="57"/>
  <c r="O16" i="57" s="1"/>
  <c r="P16" i="57" s="1"/>
  <c r="N22" i="57"/>
  <c r="L22" i="57"/>
  <c r="K17" i="58"/>
  <c r="N19" i="58"/>
  <c r="O14" i="58"/>
  <c r="P14" i="58" s="1"/>
  <c r="K14" i="58"/>
  <c r="L19" i="58"/>
  <c r="J13" i="58"/>
  <c r="K18" i="58"/>
  <c r="L15" i="59"/>
  <c r="L19" i="59" s="1"/>
  <c r="M12" i="59"/>
  <c r="P12" i="59" s="1"/>
  <c r="P16" i="59"/>
  <c r="N19" i="59"/>
  <c r="O17" i="59"/>
  <c r="K17" i="59"/>
  <c r="M14" i="59"/>
  <c r="K16" i="59"/>
  <c r="J13" i="59"/>
  <c r="O13" i="59" s="1"/>
  <c r="O14" i="59"/>
  <c r="O15" i="59"/>
  <c r="J18" i="59"/>
  <c r="O18" i="59" s="1"/>
  <c r="M13" i="59"/>
  <c r="M15" i="59"/>
  <c r="P12" i="58"/>
  <c r="K16" i="58"/>
  <c r="O20" i="57"/>
  <c r="K20" i="57"/>
  <c r="M13" i="57"/>
  <c r="M15" i="57"/>
  <c r="K19" i="57"/>
  <c r="J13" i="57"/>
  <c r="O13" i="57" s="1"/>
  <c r="O14" i="57"/>
  <c r="O15" i="57"/>
  <c r="K18" i="57"/>
  <c r="J21" i="57"/>
  <c r="O21" i="57" s="1"/>
  <c r="M18" i="57"/>
  <c r="P18" i="57" s="1"/>
  <c r="M14" i="57"/>
  <c r="M16" i="55"/>
  <c r="P16" i="55" s="1"/>
  <c r="M12" i="55"/>
  <c r="P12" i="55" s="1"/>
  <c r="P17" i="55"/>
  <c r="K20" i="55"/>
  <c r="M18" i="55"/>
  <c r="M22" i="56"/>
  <c r="M13" i="56"/>
  <c r="K25" i="56"/>
  <c r="K26" i="56"/>
  <c r="J13" i="56"/>
  <c r="O13" i="56" s="1"/>
  <c r="O15" i="56"/>
  <c r="O16" i="56"/>
  <c r="K23" i="56"/>
  <c r="J32" i="56"/>
  <c r="O32" i="56" s="1"/>
  <c r="M15" i="56"/>
  <c r="M16" i="56"/>
  <c r="O18" i="55"/>
  <c r="P18" i="55" s="1"/>
  <c r="J19" i="55"/>
  <c r="O19" i="55" s="1"/>
  <c r="P19" i="55" s="1"/>
  <c r="M14" i="55"/>
  <c r="M15" i="55"/>
  <c r="P15" i="55" s="1"/>
  <c r="O14" i="55"/>
  <c r="K13" i="55"/>
  <c r="K15" i="55"/>
  <c r="J21" i="55"/>
  <c r="O21" i="55" s="1"/>
  <c r="M13" i="55"/>
  <c r="P13" i="55" s="1"/>
  <c r="K17" i="55"/>
  <c r="M24" i="54"/>
  <c r="O24" i="54"/>
  <c r="N19" i="54"/>
  <c r="N16" i="54"/>
  <c r="L16" i="54"/>
  <c r="H16" i="54"/>
  <c r="K16" i="54" s="1"/>
  <c r="H19" i="54"/>
  <c r="N21" i="54"/>
  <c r="L21" i="54"/>
  <c r="H21" i="54"/>
  <c r="K21" i="54" s="1"/>
  <c r="H22" i="54"/>
  <c r="J22" i="54" s="1"/>
  <c r="L22" i="54"/>
  <c r="N22" i="54"/>
  <c r="D37" i="54"/>
  <c r="H30" i="54"/>
  <c r="K30" i="54" s="1"/>
  <c r="N29" i="54"/>
  <c r="L29" i="54"/>
  <c r="H29" i="54"/>
  <c r="J29" i="54" s="1"/>
  <c r="N28" i="54"/>
  <c r="L28" i="54"/>
  <c r="H28" i="54"/>
  <c r="J28" i="54" s="1"/>
  <c r="O28" i="54" s="1"/>
  <c r="N27" i="54"/>
  <c r="L27" i="54"/>
  <c r="H27" i="54"/>
  <c r="M27" i="54" s="1"/>
  <c r="N26" i="54"/>
  <c r="L26" i="54"/>
  <c r="H26" i="54"/>
  <c r="N25" i="54"/>
  <c r="L25" i="54"/>
  <c r="H25" i="54"/>
  <c r="N23" i="54"/>
  <c r="L23" i="54"/>
  <c r="H23" i="54"/>
  <c r="M23" i="54" s="1"/>
  <c r="N20" i="54"/>
  <c r="L20" i="54"/>
  <c r="H20" i="54"/>
  <c r="J20" i="54" s="1"/>
  <c r="N18" i="54"/>
  <c r="L18" i="54"/>
  <c r="H18" i="54"/>
  <c r="J18" i="54" s="1"/>
  <c r="N17" i="54"/>
  <c r="L17" i="54"/>
  <c r="H17" i="54"/>
  <c r="J17" i="54" s="1"/>
  <c r="N15" i="54"/>
  <c r="L15" i="54"/>
  <c r="H15" i="54"/>
  <c r="J15" i="54" s="1"/>
  <c r="N14" i="54"/>
  <c r="L14" i="54"/>
  <c r="H14" i="54"/>
  <c r="J14" i="54" s="1"/>
  <c r="N13" i="54"/>
  <c r="L13" i="54"/>
  <c r="H13" i="54"/>
  <c r="O12" i="54"/>
  <c r="N12" i="54"/>
  <c r="L12" i="54"/>
  <c r="H12" i="54"/>
  <c r="K12" i="54" s="1"/>
  <c r="O27" i="56" l="1"/>
  <c r="P27" i="56" s="1"/>
  <c r="P20" i="56"/>
  <c r="P32" i="60"/>
  <c r="P7" i="60" s="1"/>
  <c r="P17" i="56"/>
  <c r="M31" i="56"/>
  <c r="P26" i="56"/>
  <c r="L33" i="56"/>
  <c r="K18" i="56"/>
  <c r="K17" i="56"/>
  <c r="K22" i="56"/>
  <c r="P22" i="56"/>
  <c r="O21" i="56"/>
  <c r="P21" i="56" s="1"/>
  <c r="K19" i="56"/>
  <c r="P15" i="56"/>
  <c r="K16" i="57"/>
  <c r="P14" i="57"/>
  <c r="O15" i="58"/>
  <c r="P15" i="58" s="1"/>
  <c r="K15" i="58"/>
  <c r="O13" i="58"/>
  <c r="P13" i="58" s="1"/>
  <c r="K13" i="58"/>
  <c r="P15" i="59"/>
  <c r="O19" i="59"/>
  <c r="K18" i="59"/>
  <c r="P13" i="59"/>
  <c r="P14" i="59"/>
  <c r="K13" i="59"/>
  <c r="K14" i="59"/>
  <c r="K15" i="59"/>
  <c r="M17" i="59"/>
  <c r="M18" i="59" s="1"/>
  <c r="M19" i="59" s="1"/>
  <c r="M17" i="58"/>
  <c r="M18" i="58" s="1"/>
  <c r="M19" i="58" s="1"/>
  <c r="O22" i="57"/>
  <c r="P15" i="57"/>
  <c r="K13" i="57"/>
  <c r="K15" i="57"/>
  <c r="K17" i="57"/>
  <c r="P13" i="57"/>
  <c r="M20" i="57"/>
  <c r="M21" i="57" s="1"/>
  <c r="K21" i="57"/>
  <c r="K14" i="57"/>
  <c r="K18" i="55"/>
  <c r="M32" i="56"/>
  <c r="M33" i="56" s="1"/>
  <c r="K32" i="56"/>
  <c r="K15" i="56"/>
  <c r="K16" i="56"/>
  <c r="P16" i="56"/>
  <c r="P13" i="56"/>
  <c r="K13" i="56"/>
  <c r="K19" i="55"/>
  <c r="O22" i="55"/>
  <c r="P14" i="55"/>
  <c r="K21" i="55"/>
  <c r="K14" i="55"/>
  <c r="M20" i="55"/>
  <c r="M21" i="55" s="1"/>
  <c r="M22" i="55" s="1"/>
  <c r="O22" i="54"/>
  <c r="P24" i="54"/>
  <c r="K24" i="54"/>
  <c r="L19" i="54"/>
  <c r="L30" i="54" s="1"/>
  <c r="M16" i="54"/>
  <c r="O16" i="54"/>
  <c r="M19" i="54"/>
  <c r="M12" i="54"/>
  <c r="P12" i="54" s="1"/>
  <c r="K22" i="54"/>
  <c r="O19" i="54"/>
  <c r="M22" i="54"/>
  <c r="M21" i="54"/>
  <c r="J27" i="54"/>
  <c r="O27" i="54" s="1"/>
  <c r="P27" i="54" s="1"/>
  <c r="O21" i="54"/>
  <c r="N30" i="54"/>
  <c r="O18" i="54"/>
  <c r="M18" i="54"/>
  <c r="K20" i="54"/>
  <c r="O20" i="54"/>
  <c r="M15" i="54"/>
  <c r="O15" i="54"/>
  <c r="J13" i="54"/>
  <c r="O13" i="54" s="1"/>
  <c r="M13" i="54"/>
  <c r="K26" i="54"/>
  <c r="O26" i="54"/>
  <c r="O29" i="54"/>
  <c r="K29" i="54"/>
  <c r="O14" i="54"/>
  <c r="K14" i="54"/>
  <c r="O25" i="54"/>
  <c r="M25" i="54"/>
  <c r="O17" i="54"/>
  <c r="O23" i="54"/>
  <c r="P23" i="54" s="1"/>
  <c r="K28" i="54"/>
  <c r="M14" i="54"/>
  <c r="M20" i="54"/>
  <c r="M17" i="54"/>
  <c r="M26" i="54"/>
  <c r="L16" i="53"/>
  <c r="H16" i="53"/>
  <c r="K16" i="53" s="1"/>
  <c r="O16" i="53"/>
  <c r="L15" i="53"/>
  <c r="H15" i="53"/>
  <c r="K15" i="53" s="1"/>
  <c r="O15" i="53"/>
  <c r="L14" i="53"/>
  <c r="H14" i="53"/>
  <c r="K14" i="53" s="1"/>
  <c r="O14" i="53"/>
  <c r="O13" i="53"/>
  <c r="N13" i="53"/>
  <c r="L13" i="53"/>
  <c r="H13" i="53"/>
  <c r="K13" i="53" s="1"/>
  <c r="D27" i="53"/>
  <c r="H20" i="53"/>
  <c r="K20" i="53" s="1"/>
  <c r="N19" i="53"/>
  <c r="L19" i="53"/>
  <c r="H19" i="53"/>
  <c r="N18" i="53"/>
  <c r="L18" i="53"/>
  <c r="H18" i="53"/>
  <c r="J18" i="53" s="1"/>
  <c r="N17" i="53"/>
  <c r="L17" i="53"/>
  <c r="H17" i="53"/>
  <c r="J17" i="53" s="1"/>
  <c r="O12" i="53"/>
  <c r="N12" i="53"/>
  <c r="L12" i="53"/>
  <c r="H12" i="53"/>
  <c r="M12" i="53" s="1"/>
  <c r="O33" i="56" l="1"/>
  <c r="P33" i="56" s="1"/>
  <c r="P7" i="56" s="1"/>
  <c r="P7" i="57"/>
  <c r="O19" i="58"/>
  <c r="P19" i="58" s="1"/>
  <c r="P7" i="58" s="1"/>
  <c r="P19" i="59"/>
  <c r="P7" i="59" s="1"/>
  <c r="P22" i="55"/>
  <c r="P7" i="55"/>
  <c r="M15" i="53"/>
  <c r="L20" i="53"/>
  <c r="P22" i="54"/>
  <c r="M28" i="54"/>
  <c r="K23" i="54"/>
  <c r="K27" i="54"/>
  <c r="P16" i="54"/>
  <c r="P19" i="54"/>
  <c r="P13" i="54"/>
  <c r="K19" i="54"/>
  <c r="P20" i="54"/>
  <c r="P18" i="54"/>
  <c r="P17" i="54"/>
  <c r="P14" i="54"/>
  <c r="K13" i="54"/>
  <c r="P15" i="54"/>
  <c r="P21" i="54"/>
  <c r="O30" i="54"/>
  <c r="P26" i="54"/>
  <c r="P25" i="54"/>
  <c r="K17" i="54"/>
  <c r="M29" i="54"/>
  <c r="M30" i="54" s="1"/>
  <c r="K25" i="54"/>
  <c r="K15" i="54"/>
  <c r="K18" i="54"/>
  <c r="M13" i="53"/>
  <c r="J19" i="53"/>
  <c r="O19" i="53" s="1"/>
  <c r="M14" i="53"/>
  <c r="M16" i="53"/>
  <c r="N14" i="53"/>
  <c r="N15" i="53"/>
  <c r="P15" i="53" s="1"/>
  <c r="O17" i="53"/>
  <c r="K17" i="53"/>
  <c r="P12" i="53"/>
  <c r="O18" i="53"/>
  <c r="K18" i="53"/>
  <c r="K12" i="53"/>
  <c r="M17" i="53"/>
  <c r="P17" i="53" s="1"/>
  <c r="M18" i="53" l="1"/>
  <c r="N20" i="53"/>
  <c r="P13" i="53"/>
  <c r="M19" i="53"/>
  <c r="M20" i="53" s="1"/>
  <c r="P30" i="54"/>
  <c r="P14" i="53"/>
  <c r="P16" i="53"/>
  <c r="O20" i="53"/>
  <c r="K19" i="53"/>
  <c r="P7" i="54" l="1"/>
  <c r="P7" i="53" l="1"/>
</calcChain>
</file>

<file path=xl/sharedStrings.xml><?xml version="1.0" encoding="utf-8"?>
<sst xmlns="http://schemas.openxmlformats.org/spreadsheetml/2006/main" count="492" uniqueCount="113">
  <si>
    <t>Nr.p.k.</t>
  </si>
  <si>
    <t>Vienības  izmaksa</t>
  </si>
  <si>
    <t>Laika norma (c/h)</t>
  </si>
  <si>
    <t>Darb- ietilpība (c/h)</t>
  </si>
  <si>
    <t>(paraksts un tā atšifrējums, datums)</t>
  </si>
  <si>
    <t>Sastādīja:</t>
  </si>
  <si>
    <t>Pārbaudīja:</t>
  </si>
  <si>
    <t>Kods</t>
  </si>
  <si>
    <t>Mērvienība</t>
  </si>
  <si>
    <t>Daudzums</t>
  </si>
  <si>
    <t>(būvdarbu veids vai konstruktīvā elementa nosaukums)</t>
  </si>
  <si>
    <r>
      <t xml:space="preserve">Pasūtījuma Nr.: </t>
    </r>
    <r>
      <rPr>
        <i/>
        <sz val="12"/>
        <rFont val="Times New Roman"/>
        <family val="1"/>
        <charset val="186"/>
      </rPr>
      <t>nav</t>
    </r>
  </si>
  <si>
    <t>Būvdarbu nosaukums</t>
  </si>
  <si>
    <t>Darba samaksas likme (euro/h)</t>
  </si>
  <si>
    <t xml:space="preserve">Darba
 alga </t>
  </si>
  <si>
    <t>Būv-
izstrādājumi</t>
  </si>
  <si>
    <t xml:space="preserve">Mehānismi </t>
  </si>
  <si>
    <t xml:space="preserve">Kopā </t>
  </si>
  <si>
    <t xml:space="preserve">Darba alga </t>
  </si>
  <si>
    <t>Summa</t>
  </si>
  <si>
    <t xml:space="preserve">                Kopā uz visu apjomu</t>
  </si>
  <si>
    <t>Tiešās izmaksas kopā, t. sk. darba devēja sociālais nodoklis (24.09%)</t>
  </si>
  <si>
    <t>Sertifikāta Nr.4-00646.</t>
  </si>
  <si>
    <t>Tāmes izmaksas, euro bez PVN:</t>
  </si>
  <si>
    <r>
      <t xml:space="preserve">Tāme sastādīta 2020.gada tirgus cenās, pamatojoties uz </t>
    </r>
    <r>
      <rPr>
        <u/>
        <sz val="12"/>
        <rFont val="Times New Roman"/>
        <family val="1"/>
        <charset val="186"/>
      </rPr>
      <t>apsekošanas atzinumu</t>
    </r>
  </si>
  <si>
    <t>Lokālā tāme</t>
  </si>
  <si>
    <t>gab</t>
  </si>
  <si>
    <t>t.m</t>
  </si>
  <si>
    <t>kompl</t>
  </si>
  <si>
    <t>m2</t>
  </si>
  <si>
    <t>t.m.</t>
  </si>
  <si>
    <t>m3</t>
  </si>
  <si>
    <t>demontāžas darbi, utilizācija</t>
  </si>
  <si>
    <t>Bojāto aizsargapmaļu atjaunošana</t>
  </si>
  <si>
    <t>Sastatņu montāža, noma</t>
  </si>
  <si>
    <t>Kopā darbaspēka izmaksas:</t>
  </si>
  <si>
    <t>Darba devēja sociālais nodoklis 24.09%</t>
  </si>
  <si>
    <t>Aivars Mednis, 11.12.2020.</t>
  </si>
  <si>
    <t>OBJEKTA ADRESE: nav</t>
  </si>
  <si>
    <t>Betona aizsargapmaļu atjaunošana</t>
  </si>
  <si>
    <t>Obligāti veicamie neatliekamie darbi</t>
  </si>
  <si>
    <t>Rekomendējamie pasākumi</t>
  </si>
  <si>
    <t>Tāme sastādīta 2020. gada 11. decembrī</t>
  </si>
  <si>
    <t>Starppaneļu šuvju atjaunošana</t>
  </si>
  <si>
    <t>Esošā šuvju aizpildījuma demontāža</t>
  </si>
  <si>
    <t>Paneļu malu attīrīšana ar rokas instrumentiem</t>
  </si>
  <si>
    <t>Paneļu malu gruntēšana (Sika Primer 3 vai analogs)</t>
  </si>
  <si>
    <t>Putupolietilēna atdures ar slēgtu poru struktūru iestrāde d30</t>
  </si>
  <si>
    <t>Iekaramās platformas noma</t>
  </si>
  <si>
    <t>cikli</t>
  </si>
  <si>
    <t>atdure d30</t>
  </si>
  <si>
    <t>grunts</t>
  </si>
  <si>
    <t>litri</t>
  </si>
  <si>
    <t>iep</t>
  </si>
  <si>
    <t>kg</t>
  </si>
  <si>
    <t>Šuves aizdare ar minerālvati (Paroc Linio vai analogs)</t>
  </si>
  <si>
    <t>minerālvate, 20 mm</t>
  </si>
  <si>
    <t>hermētiķis 600 ML</t>
  </si>
  <si>
    <t>Šuvju hermētiķa un ventilācijas caurulītes iestrāde (Sikaflex Construction vai analogs)</t>
  </si>
  <si>
    <t>PVC caurule d15</t>
  </si>
  <si>
    <t>dienas</t>
  </si>
  <si>
    <t>Iekaramās platformas montāža, demontāža, pieņemšana ekspluatācijā</t>
  </si>
  <si>
    <t>BŪVES NOSAUKUMS: Starppaneļu šuvju atjaunošana</t>
  </si>
  <si>
    <t>OBJEKTA NOSAUKUMS: 467A sērijas ēka (viena sekcija)</t>
  </si>
  <si>
    <t>BŪVES NOSAUKUMS: Betona aizsargapmaļu atjaunošana</t>
  </si>
  <si>
    <t>pamatnes sagatavošana, blietēšana (smilts, šķembas)</t>
  </si>
  <si>
    <t>betonēšana, veidņošana</t>
  </si>
  <si>
    <t>PVC logi 2550 x 2650 mm</t>
  </si>
  <si>
    <t>Aiļu apdare</t>
  </si>
  <si>
    <t>Kāpņu telpas logu nomaiņa</t>
  </si>
  <si>
    <t>Montāža, demontāža, stiprinājumi</t>
  </si>
  <si>
    <t>Tvaika un vēja izolācijas lentes uzlīmēšana</t>
  </si>
  <si>
    <t>BŪVES NOSAUKUMS: Kāpņu telpas logu nomaiņa</t>
  </si>
  <si>
    <t>Ķieģeļu mūra ārsienu apmetuma ierīkošana (jumta līmenī)</t>
  </si>
  <si>
    <t>BŪVES NOSAUKUMS: Ķieģeļu mūra ārsienu apmetuma ierīkošana (jumta līmenī)</t>
  </si>
  <si>
    <t>Cementa-kaļķa apmetuma ierīkošana</t>
  </si>
  <si>
    <t>Apmetuma apstrāde ar hidrofobizatoru (Sakret HF vai analogs)</t>
  </si>
  <si>
    <t>litrs</t>
  </si>
  <si>
    <t>Būvgružu izvešana un utilizācija</t>
  </si>
  <si>
    <t>Rezerves ieejas jumtiņu, kāpņu demontāža</t>
  </si>
  <si>
    <t>BŪVES NOSAUKUMS: Rezerves ieejas jumtiņu, kāpņu demontāža</t>
  </si>
  <si>
    <t>Ieejas mezglu jumtiņu atjaunošana</t>
  </si>
  <si>
    <t>BŪVES NOSAUKUMS: Ieejas mezglu jumtiņu atjaunošana</t>
  </si>
  <si>
    <t>Esošā seguma demontāža</t>
  </si>
  <si>
    <t>Kritumu ierīkošana ar cementa javas izlīdzinošo slāni</t>
  </si>
  <si>
    <t>Bitumena ruļļveida materiāla ieklāšana 2 kārtās</t>
  </si>
  <si>
    <t>Skārda nosegelementu montāža</t>
  </si>
  <si>
    <t>Lietus ūdens notekreņu un notekcauruļu ierīkošana</t>
  </si>
  <si>
    <t>BŪVES NOSAUKUMS: Jumta klāja un seguma atjaunošana</t>
  </si>
  <si>
    <t>Betona virsmu mazgāšana ar augstspiediena ūdens strūklu</t>
  </si>
  <si>
    <t xml:space="preserve">Bojāto betona virsmu lokāls remonts (bojāto betona daļu atkalšana, atsegtā stiegrojuma pretkorozijas apstrāde, atkalto kavernu aizdare ar remontjavu) </t>
  </si>
  <si>
    <t>Koka siju montāža 45x170 mm</t>
  </si>
  <si>
    <t>Cinkotā skārda lāseņi, karnīzes</t>
  </si>
  <si>
    <t>Jumta seguma ieklāšana</t>
  </si>
  <si>
    <t>Stiprinājumi (leņķi, skrūves)</t>
  </si>
  <si>
    <t>hidrofobizējošs materiāls</t>
  </si>
  <si>
    <t>Nosedzošo betona elementu demontāža, utilizācija</t>
  </si>
  <si>
    <t>OSB-3 lokšņu montāža 12 mm</t>
  </si>
  <si>
    <t xml:space="preserve">remontjava, slānim līdz 20 mm (Sika Rep CZ vai analogs) </t>
  </si>
  <si>
    <t>stiegrojuma pretkorozijas apstrādes sastāvs (Sika Monotop 910N vai analogs)</t>
  </si>
  <si>
    <t>Jumta paneļu betona virsmu apstrāde ar hidrofobizējošu materiālu (Sika Monotop 120 vai analogs)</t>
  </si>
  <si>
    <t xml:space="preserve">ruļļveida segums apakšklājs, Technoelast EPP K-МS 170/4000 vai analogs </t>
  </si>
  <si>
    <t xml:space="preserve">ruļļveida segums apakšklājs, TEKP K-PS 170/5000 vai analogs </t>
  </si>
  <si>
    <t>BŪVES NOSAUKUMS: Jumta klāja un seguma atjaunošana ieklājot bitumena ruļļveida materiālu</t>
  </si>
  <si>
    <t>Jumta klāja un seguma atjaunošana, ieklājot polioefīna membrānu</t>
  </si>
  <si>
    <t>Koster TPO 2.0 membrāna vai analogs</t>
  </si>
  <si>
    <t>OSB lokšņu kārbu 250x250mm izgatavošana, uzstādīšana uz paneļu saduršuvēm</t>
  </si>
  <si>
    <t>Jumta klāja un seguma atjaunošana, ieklājot bitumena ruļļveida materiālu</t>
  </si>
  <si>
    <t>Starpplātņu šuvju hermetizācija</t>
  </si>
  <si>
    <t>Jumta klāja un seguma atjaunošana, ierīkojot ūdens bāzes akrila kopolimēru pārklājumu</t>
  </si>
  <si>
    <t>BŪVES NOSAUKUMS: Jumta klāja un seguma atjaunošana, ierīkojot ūdens bāzes akrila kopolimēru pārklājumu</t>
  </si>
  <si>
    <t>Cinkotā skārda šuvju nosedzošo elementu ierīkošana</t>
  </si>
  <si>
    <t>ūdens bāzes akrila kopolimēru pārklājums (Polysint vai analogs)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</si>
</sst>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1">
    <numFmt numFmtId="41" formatCode="_-* #,##0_-;\-* #,##0_-;_-* &quot;-&quot;_-;_-@_-"/>
    <numFmt numFmtId="43" formatCode="_-* #,##0.00_-;\-* #,##0.00_-;_-* &quot;-&quot;??_-;_-@_-"/>
    <numFmt numFmtId="164" formatCode="_-&quot;Ls&quot;\ * #,##0.00_-;\-&quot;Ls&quot;\ * #,##0.00_-;_-&quot;Ls&quot;\ * &quot;-&quot;??_-;_-@_-"/>
    <numFmt numFmtId="165" formatCode="_(* #,##0.00_);_(* \(#,##0.00\);_(* &quot;-&quot;??_);_(@_)"/>
    <numFmt numFmtId="166" formatCode="_-* #,##0&quot;$&quot;_-;\-* #,##0&quot;$&quot;_-;_-* &quot;-&quot;&quot;$&quot;_-;_-@_-"/>
    <numFmt numFmtId="167" formatCode="_-* #,##0.00&quot;$&quot;_-;\-* #,##0.00&quot;$&quot;_-;_-* &quot;-&quot;??&quot;$&quot;_-;_-@_-"/>
    <numFmt numFmtId="168" formatCode="_-* #,##0.00\ _L_s_-;\-* #,##0.00\ _L_s_-;_-* &quot;-&quot;??\ _L_s_-;_-@_-"/>
    <numFmt numFmtId="169" formatCode="\ #,##0.00&quot;      &quot;;\-#,##0.00&quot;      &quot;;&quot; -&quot;#&quot;      &quot;;@\ "/>
    <numFmt numFmtId="170" formatCode="_-* #,##0.00\ [$Ls-426]_-;\-* #,##0.00\ [$Ls-426]_-;_-* &quot;-&quot;??\ [$Ls-426]_-;_-@_-"/>
    <numFmt numFmtId="171" formatCode="0.0"/>
    <numFmt numFmtId="172" formatCode="0.0%"/>
    <numFmt numFmtId="173" formatCode="#,##0.0\ &quot;kr&quot;"/>
    <numFmt numFmtId="174" formatCode="_-* #,##0.00\ _L_s_-;\-* #,##0.00\ _L_s_-;_-* \-??\ _L_s_-;_-@_-"/>
    <numFmt numFmtId="175" formatCode="_-* #,##0\ &quot;Ls&quot;_-;\-* #,##0\ &quot;Ls&quot;_-;_-* &quot;-&quot;\ &quot;Ls&quot;_-;_-@_-"/>
    <numFmt numFmtId="176" formatCode="_-* #,##0.00&quot;Ls&quot;_-;\-* #,##0.00&quot;Ls&quot;_-;_-* &quot;-&quot;??&quot;Ls&quot;_-;_-@_-"/>
    <numFmt numFmtId="177" formatCode="#,##0.00\ &quot;kr&quot;"/>
    <numFmt numFmtId="178" formatCode="_-* #,##0.00\ &quot;Ls&quot;_-;\-* #,##0.00\ &quot;Ls&quot;_-;_-* &quot;-&quot;??\ &quot;Ls&quot;_-;_-@_-"/>
    <numFmt numFmtId="179" formatCode="m\o\n\th\ d\,\ yyyy"/>
    <numFmt numFmtId="180" formatCode="_-[$€-2]\ * #,##0.00_-;\-[$€-2]\ * #,##0.00_-;_-[$€-2]\ * &quot;-&quot;??_-"/>
    <numFmt numFmtId="181" formatCode="[$-426]General"/>
    <numFmt numFmtId="182" formatCode="#.00"/>
    <numFmt numFmtId="183" formatCode="#."/>
    <numFmt numFmtId="184" formatCode="_(* #,##0_);_(* \(#,##0\);_(* &quot;-&quot;_);_(@_)"/>
    <numFmt numFmtId="185" formatCode="#,##0.00[$Ls-426];[Red]&quot;-&quot;#,##0.00[$Ls-426]"/>
    <numFmt numFmtId="186" formatCode="#,##0.00[$Ls-426];[Red]\-#,##0.00[$Ls-426]"/>
    <numFmt numFmtId="187" formatCode="&quot;See Note &quot;\ #"/>
    <numFmt numFmtId="188" formatCode="_(&quot;$&quot;* #,##0.00_);_(&quot;$&quot;* \(#,##0.00\);_(&quot;$&quot;* &quot;-&quot;??_);_(@_)"/>
    <numFmt numFmtId="189" formatCode="_-&quot;£&quot;* #,##0_-;\-&quot;£&quot;* #,##0_-;_-&quot;£&quot;* &quot;-&quot;_-;_-@_-"/>
    <numFmt numFmtId="190" formatCode="_-&quot;£&quot;* #,##0.00_-;\-&quot;£&quot;* #,##0.00_-;_-&quot;£&quot;* &quot;-&quot;??_-;_-@_-"/>
    <numFmt numFmtId="191" formatCode="_(&quot;Ls &quot;* #,##0.00_);_(&quot;Ls &quot;* \(#,##0.00\);_(&quot;Ls &quot;* \-??_);_(@_)"/>
    <numFmt numFmtId="192" formatCode="_-* #,##0.00_-;\-* #,##0.00_-;_-* \-??_-;_-@_-"/>
  </numFmts>
  <fonts count="129">
    <font>
      <sz val="10"/>
      <name val="Arial"/>
      <charset val="186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2"/>
      <name val="Times New Roman"/>
      <family val="1"/>
      <charset val="186"/>
    </font>
    <font>
      <sz val="10"/>
      <name val="Times New Roman"/>
      <family val="1"/>
      <charset val="186"/>
    </font>
    <font>
      <sz val="11"/>
      <name val="Times New Roman"/>
      <family val="1"/>
      <charset val="186"/>
    </font>
    <font>
      <sz val="13"/>
      <name val="Times New Roman"/>
      <family val="1"/>
      <charset val="186"/>
    </font>
    <font>
      <sz val="12"/>
      <name val="Times New Roman"/>
      <family val="1"/>
      <charset val="186"/>
    </font>
    <font>
      <b/>
      <i/>
      <sz val="12"/>
      <name val="Times New Roman"/>
      <family val="1"/>
      <charset val="186"/>
    </font>
    <font>
      <i/>
      <sz val="12"/>
      <name val="Times New Roman"/>
      <family val="1"/>
      <charset val="186"/>
    </font>
    <font>
      <sz val="10"/>
      <name val="Helv"/>
    </font>
    <font>
      <sz val="10"/>
      <name val="Dutch TL"/>
      <family val="1"/>
      <charset val="204"/>
    </font>
    <font>
      <sz val="10"/>
      <name val="Arial"/>
      <family val="2"/>
      <charset val="1"/>
    </font>
    <font>
      <u/>
      <sz val="12"/>
      <name val="Times New Roman"/>
      <family val="1"/>
      <charset val="186"/>
    </font>
    <font>
      <b/>
      <sz val="11"/>
      <name val="Times New Roman"/>
      <family val="1"/>
      <charset val="204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scheme val="minor"/>
    </font>
    <font>
      <sz val="12"/>
      <name val="Arial"/>
      <family val="2"/>
      <charset val="186"/>
    </font>
    <font>
      <sz val="10"/>
      <name val="Arial"/>
      <family val="2"/>
      <charset val="186"/>
    </font>
    <font>
      <sz val="11"/>
      <color indexed="17"/>
      <name val="Calibri"/>
      <family val="2"/>
      <charset val="186"/>
    </font>
    <font>
      <sz val="11"/>
      <color theme="1"/>
      <name val="Calibri"/>
      <family val="2"/>
      <charset val="204"/>
      <scheme val="minor"/>
    </font>
    <font>
      <sz val="10"/>
      <name val="Dutch TL"/>
      <family val="1"/>
      <charset val="186"/>
    </font>
    <font>
      <sz val="11"/>
      <color rgb="FF000000"/>
      <name val="Calibri"/>
      <family val="2"/>
      <charset val="186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Arial"/>
      <family val="2"/>
      <charset val="204"/>
    </font>
    <font>
      <sz val="10"/>
      <color indexed="8"/>
      <name val="Times New Roman"/>
      <family val="2"/>
      <charset val="186"/>
    </font>
    <font>
      <sz val="11"/>
      <color rgb="FF000000"/>
      <name val="Times New Roman"/>
      <family val="1"/>
      <charset val="186"/>
    </font>
    <font>
      <sz val="10"/>
      <color indexed="9"/>
      <name val="Calibri"/>
      <family val="2"/>
      <charset val="186"/>
    </font>
    <font>
      <sz val="10"/>
      <color theme="0"/>
      <name val="Calibri"/>
      <family val="2"/>
      <charset val="186"/>
      <scheme val="minor"/>
    </font>
    <font>
      <sz val="10"/>
      <name val="Helv"/>
      <family val="2"/>
    </font>
    <font>
      <sz val="10"/>
      <name val="Helv"/>
      <charset val="186"/>
    </font>
    <font>
      <sz val="10"/>
      <name val="Helv"/>
      <family val="2"/>
      <charset val="186"/>
    </font>
    <font>
      <sz val="11"/>
      <color indexed="9"/>
      <name val="Calibri"/>
      <family val="2"/>
      <charset val="186"/>
    </font>
    <font>
      <sz val="11"/>
      <color indexed="8"/>
      <name val="Calibri"/>
      <family val="2"/>
      <charset val="186"/>
    </font>
    <font>
      <sz val="10"/>
      <color indexed="8"/>
      <name val="Calibri"/>
      <family val="2"/>
      <charset val="186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Arial Cyr"/>
      <charset val="204"/>
    </font>
    <font>
      <sz val="11"/>
      <color theme="0"/>
      <name val="Calibri"/>
      <family val="2"/>
      <scheme val="minor"/>
    </font>
    <font>
      <b/>
      <sz val="11"/>
      <color indexed="52"/>
      <name val="Calibri"/>
      <family val="2"/>
      <charset val="186"/>
    </font>
    <font>
      <sz val="11"/>
      <color indexed="8"/>
      <name val="Arial"/>
      <family val="2"/>
      <charset val="186"/>
    </font>
    <font>
      <sz val="11"/>
      <color indexed="20"/>
      <name val="Calibri"/>
      <family val="2"/>
      <charset val="186"/>
    </font>
    <font>
      <sz val="11"/>
      <color indexed="10"/>
      <name val="Calibri"/>
      <family val="2"/>
      <charset val="186"/>
    </font>
    <font>
      <b/>
      <sz val="11"/>
      <color indexed="9"/>
      <name val="Calibri"/>
      <family val="2"/>
      <charset val="186"/>
    </font>
    <font>
      <sz val="10"/>
      <name val="BaltOptima"/>
      <charset val="204"/>
    </font>
    <font>
      <sz val="10"/>
      <name val="MS Sans Serif"/>
      <family val="2"/>
      <charset val="186"/>
    </font>
    <font>
      <sz val="1"/>
      <color indexed="8"/>
      <name val="Courier"/>
      <family val="1"/>
      <charset val="186"/>
    </font>
    <font>
      <sz val="1"/>
      <color indexed="8"/>
      <name val="Courier"/>
      <family val="3"/>
    </font>
    <font>
      <sz val="10"/>
      <name val="Baltica"/>
    </font>
    <font>
      <sz val="9"/>
      <color indexed="23"/>
      <name val="Calibri"/>
      <family val="2"/>
    </font>
    <font>
      <sz val="9"/>
      <color theme="1" tint="0.499984740745262"/>
      <name val="Calibri"/>
      <family val="2"/>
      <scheme val="minor"/>
    </font>
    <font>
      <b/>
      <sz val="11"/>
      <color theme="1"/>
      <name val="Cambria"/>
      <family val="1"/>
      <charset val="186"/>
      <scheme val="major"/>
    </font>
    <font>
      <i/>
      <sz val="11"/>
      <color indexed="23"/>
      <name val="Calibri"/>
      <family val="2"/>
      <charset val="186"/>
    </font>
    <font>
      <b/>
      <i/>
      <sz val="16"/>
      <color indexed="8"/>
      <name val="Arial"/>
      <family val="2"/>
      <charset val="204"/>
    </font>
    <font>
      <b/>
      <sz val="15"/>
      <color indexed="56"/>
      <name val="Calibri"/>
      <family val="2"/>
      <charset val="186"/>
    </font>
    <font>
      <b/>
      <sz val="13"/>
      <color indexed="56"/>
      <name val="Calibri"/>
      <family val="2"/>
      <charset val="186"/>
    </font>
    <font>
      <b/>
      <sz val="11"/>
      <color indexed="56"/>
      <name val="Calibri"/>
      <family val="2"/>
      <charset val="186"/>
    </font>
    <font>
      <b/>
      <sz val="1"/>
      <color indexed="8"/>
      <name val="Courier"/>
      <family val="1"/>
      <charset val="186"/>
    </font>
    <font>
      <b/>
      <sz val="1"/>
      <color indexed="8"/>
      <name val="Courier New"/>
      <family val="3"/>
    </font>
    <font>
      <b/>
      <sz val="1"/>
      <color indexed="8"/>
      <name val="Courier New"/>
      <family val="3"/>
      <charset val="186"/>
    </font>
    <font>
      <b/>
      <sz val="1"/>
      <color indexed="8"/>
      <name val="Courier"/>
      <family val="3"/>
    </font>
    <font>
      <b/>
      <sz val="18"/>
      <name val="ITCCenturyBookT"/>
    </font>
    <font>
      <b/>
      <sz val="14"/>
      <name val="ITCCenturyBookT"/>
    </font>
    <font>
      <sz val="14"/>
      <name val="ITCCenturyBookT"/>
    </font>
    <font>
      <u/>
      <sz val="10"/>
      <color indexed="12"/>
      <name val="Arial"/>
      <family val="2"/>
      <charset val="186"/>
    </font>
    <font>
      <u/>
      <sz val="11"/>
      <color theme="10"/>
      <name val="Calibri"/>
      <family val="2"/>
      <charset val="186"/>
    </font>
    <font>
      <u/>
      <sz val="8.5"/>
      <color indexed="12"/>
      <name val="Arial"/>
      <family val="2"/>
      <charset val="186"/>
    </font>
    <font>
      <sz val="11"/>
      <color indexed="62"/>
      <name val="Calibri"/>
      <family val="2"/>
      <charset val="186"/>
    </font>
    <font>
      <b/>
      <sz val="11"/>
      <color indexed="63"/>
      <name val="Calibri"/>
      <family val="2"/>
      <charset val="186"/>
    </font>
    <font>
      <b/>
      <sz val="11"/>
      <color indexed="8"/>
      <name val="Calibri"/>
      <family val="2"/>
      <charset val="186"/>
    </font>
    <font>
      <sz val="8"/>
      <name val="Tahoma"/>
      <family val="2"/>
    </font>
    <font>
      <sz val="8"/>
      <name val="Tahoma"/>
      <family val="2"/>
      <charset val="186"/>
    </font>
    <font>
      <sz val="11"/>
      <color indexed="52"/>
      <name val="Calibri"/>
      <family val="2"/>
      <charset val="186"/>
    </font>
    <font>
      <sz val="9"/>
      <color indexed="51"/>
      <name val="Calibri"/>
      <family val="2"/>
    </font>
    <font>
      <sz val="9"/>
      <color rgb="FFFFC000"/>
      <name val="Calibri"/>
      <family val="2"/>
      <scheme val="minor"/>
    </font>
    <font>
      <sz val="9"/>
      <color indexed="28"/>
      <name val="Calibri"/>
      <family val="2"/>
    </font>
    <font>
      <sz val="9"/>
      <color rgb="FF660066"/>
      <name val="Calibri"/>
      <family val="2"/>
      <scheme val="minor"/>
    </font>
    <font>
      <sz val="11"/>
      <color indexed="60"/>
      <name val="Calibri"/>
      <family val="2"/>
      <charset val="186"/>
    </font>
    <font>
      <sz val="10"/>
      <name val="MS Sans Serif"/>
      <family val="2"/>
      <charset val="204"/>
    </font>
    <font>
      <sz val="12"/>
      <color theme="1"/>
      <name val="Arial"/>
      <family val="2"/>
      <charset val="186"/>
    </font>
    <font>
      <sz val="9"/>
      <color theme="1"/>
      <name val="Calibri"/>
      <family val="2"/>
      <charset val="186"/>
      <scheme val="minor"/>
    </font>
    <font>
      <sz val="10"/>
      <name val="RimHelvetica"/>
      <charset val="186"/>
    </font>
    <font>
      <sz val="12"/>
      <name val="Courier"/>
      <family val="1"/>
      <charset val="186"/>
    </font>
    <font>
      <sz val="10"/>
      <color indexed="8"/>
      <name val="MS Sans Serif"/>
      <family val="2"/>
      <charset val="186"/>
    </font>
    <font>
      <sz val="12"/>
      <color indexed="8"/>
      <name val="Arial"/>
      <family val="2"/>
      <charset val="186"/>
    </font>
    <font>
      <b/>
      <sz val="18"/>
      <color indexed="62"/>
      <name val="Cambria"/>
      <family val="2"/>
      <charset val="186"/>
    </font>
    <font>
      <b/>
      <sz val="18"/>
      <color indexed="56"/>
      <name val="Cambria"/>
      <family val="2"/>
      <charset val="186"/>
    </font>
    <font>
      <sz val="10"/>
      <color indexed="8"/>
      <name val="Arial"/>
      <family val="2"/>
      <charset val="186"/>
    </font>
    <font>
      <b/>
      <sz val="10"/>
      <name val="MS Sans Serif"/>
      <family val="2"/>
      <charset val="204"/>
    </font>
    <font>
      <b/>
      <sz val="10"/>
      <name val="MS Sans Serif"/>
      <family val="2"/>
      <charset val="186"/>
    </font>
    <font>
      <sz val="10"/>
      <color theme="1"/>
      <name val="Times New Roman"/>
      <family val="2"/>
      <charset val="186"/>
    </font>
    <font>
      <sz val="10"/>
      <name val="MS Sans Serif"/>
      <family val="2"/>
    </font>
    <font>
      <sz val="11"/>
      <name val="RimTimes"/>
      <charset val="186"/>
    </font>
    <font>
      <sz val="8"/>
      <name val="Arial"/>
      <family val="2"/>
    </font>
    <font>
      <sz val="10"/>
      <color indexed="8"/>
      <name val="Arial"/>
      <family val="2"/>
      <charset val="204"/>
    </font>
    <font>
      <sz val="10"/>
      <name val="Mangal"/>
      <family val="2"/>
      <charset val="186"/>
    </font>
    <font>
      <sz val="9"/>
      <name val="TextBook"/>
    </font>
    <font>
      <b/>
      <i/>
      <u/>
      <sz val="11"/>
      <color indexed="8"/>
      <name val="Arial"/>
      <family val="2"/>
      <charset val="204"/>
    </font>
    <font>
      <sz val="10"/>
      <color indexed="52"/>
      <name val="Calibri"/>
      <family val="2"/>
      <charset val="186"/>
    </font>
    <font>
      <b/>
      <sz val="18"/>
      <color theme="1"/>
      <name val="Calibri"/>
      <family val="2"/>
      <charset val="186"/>
      <scheme val="minor"/>
    </font>
    <font>
      <sz val="11"/>
      <color rgb="FF000000"/>
      <name val="Arial"/>
      <family val="2"/>
      <charset val="186"/>
    </font>
    <font>
      <sz val="8"/>
      <name val="Helv"/>
    </font>
    <font>
      <b/>
      <sz val="15"/>
      <color indexed="62"/>
      <name val="Calibri"/>
      <family val="2"/>
      <charset val="186"/>
    </font>
    <font>
      <b/>
      <sz val="13"/>
      <color indexed="62"/>
      <name val="Calibri"/>
      <family val="2"/>
      <charset val="186"/>
    </font>
    <font>
      <b/>
      <sz val="11"/>
      <color indexed="62"/>
      <name val="Calibri"/>
      <family val="2"/>
      <charset val="186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sz val="10"/>
      <name val="Arial Cyr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0"/>
      <name val="Mangal"/>
      <family val="2"/>
      <charset val="204"/>
    </font>
    <font>
      <sz val="11"/>
      <color indexed="17"/>
      <name val="Calibri"/>
      <family val="2"/>
      <charset val="204"/>
    </font>
    <font>
      <b/>
      <sz val="10"/>
      <name val="Arial"/>
      <family val="2"/>
    </font>
    <font>
      <sz val="10"/>
      <name val="Arial"/>
      <charset val="186"/>
    </font>
    <font>
      <b/>
      <sz val="11"/>
      <color rgb="FF000000"/>
      <name val="Times New Roman"/>
      <family val="1"/>
      <charset val="186"/>
    </font>
    <font>
      <sz val="11"/>
      <name val="Times New Roman"/>
      <family val="1"/>
    </font>
    <font>
      <sz val="11"/>
      <color rgb="FF000000"/>
      <name val="Times New Roman"/>
      <family val="1"/>
    </font>
  </fonts>
  <fills count="83">
    <fill>
      <patternFill patternType="none"/>
    </fill>
    <fill>
      <patternFill patternType="gray125"/>
    </fill>
    <fill>
      <patternFill patternType="solid">
        <fgColor indexed="42"/>
      </patternFill>
    </fill>
    <fill>
      <patternFill patternType="solid">
        <fgColor rgb="FFFFFFFF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31"/>
      </patternFill>
    </fill>
    <fill>
      <patternFill patternType="solid">
        <fgColor indexed="31"/>
        <bgColor indexed="33"/>
      </patternFill>
    </fill>
    <fill>
      <patternFill patternType="solid">
        <fgColor indexed="45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</patternFill>
    </fill>
    <fill>
      <patternFill patternType="solid">
        <fgColor indexed="46"/>
        <bgColor indexed="24"/>
      </patternFill>
    </fill>
    <fill>
      <patternFill patternType="solid">
        <fgColor indexed="27"/>
      </patternFill>
    </fill>
    <fill>
      <patternFill patternType="solid">
        <fgColor indexed="27"/>
        <bgColor indexed="42"/>
      </patternFill>
    </fill>
    <fill>
      <patternFill patternType="solid">
        <fgColor indexed="47"/>
      </patternFill>
    </fill>
    <fill>
      <patternFill patternType="solid">
        <fgColor indexed="47"/>
        <bgColor indexed="22"/>
      </patternFill>
    </fill>
    <fill>
      <patternFill patternType="solid">
        <fgColor indexed="31"/>
        <bgColor indexed="22"/>
      </patternFill>
    </fill>
    <fill>
      <patternFill patternType="solid">
        <fgColor indexed="27"/>
        <bgColor indexed="41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36"/>
      </patternFill>
    </fill>
    <fill>
      <patternFill patternType="solid">
        <fgColor indexed="44"/>
      </patternFill>
    </fill>
    <fill>
      <patternFill patternType="solid">
        <fgColor indexed="44"/>
        <bgColor indexed="34"/>
      </patternFill>
    </fill>
    <fill>
      <patternFill patternType="solid">
        <fgColor indexed="29"/>
      </patternFill>
    </fill>
    <fill>
      <patternFill patternType="solid">
        <fgColor indexed="29"/>
        <bgColor indexed="45"/>
      </patternFill>
    </fill>
    <fill>
      <patternFill patternType="solid">
        <fgColor indexed="11"/>
      </patternFill>
    </fill>
    <fill>
      <patternFill patternType="solid">
        <fgColor indexed="11"/>
        <bgColor indexed="49"/>
      </patternFill>
    </fill>
    <fill>
      <patternFill patternType="solid">
        <fgColor indexed="51"/>
      </patternFill>
    </fill>
    <fill>
      <patternFill patternType="solid">
        <fgColor indexed="51"/>
        <bgColor indexed="13"/>
      </patternFill>
    </fill>
    <fill>
      <patternFill patternType="solid">
        <fgColor indexed="44"/>
        <bgColor indexed="31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3"/>
      </patternFill>
    </fill>
    <fill>
      <patternFill patternType="solid">
        <fgColor indexed="30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</patternFill>
    </fill>
    <fill>
      <patternFill patternType="solid">
        <fgColor indexed="52"/>
        <bgColor indexed="51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39997558519241921"/>
        <bgColor theme="4" tint="0.39997558519241921"/>
      </patternFill>
    </fill>
    <fill>
      <patternFill patternType="solid">
        <fgColor indexed="62"/>
        <bgColor indexed="56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5" tint="0.59999389629810485"/>
        <bgColor theme="5" tint="0.59999389629810485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indexed="10"/>
        <bgColor indexed="60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6" tint="0.59999389629810485"/>
        <bgColor theme="6" tint="0.59999389629810485"/>
      </patternFill>
    </fill>
    <fill>
      <patternFill patternType="solid">
        <fgColor theme="6" tint="0.39997558519241921"/>
        <bgColor theme="6" tint="0.39997558519241921"/>
      </patternFill>
    </fill>
    <fill>
      <patternFill patternType="solid">
        <fgColor indexed="57"/>
        <bgColor indexed="21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59999389629810485"/>
        <bgColor theme="7" tint="0.59999389629810485"/>
      </patternFill>
    </fill>
    <fill>
      <patternFill patternType="solid">
        <fgColor theme="7" tint="0.39997558519241921"/>
        <bgColor theme="7" tint="0.39997558519241921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theme="8" tint="0.39997558519241921"/>
        <bgColor theme="8" tint="0.39997558519241921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9" tint="0.39997558519241921"/>
        <bgColor theme="9" tint="0.399975585192419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</patternFill>
    </fill>
    <fill>
      <patternFill patternType="solid">
        <fgColor indexed="55"/>
        <bgColor indexed="23"/>
      </patternFill>
    </fill>
    <fill>
      <patternFill patternType="solid">
        <fgColor indexed="41"/>
        <bgColor indexed="64"/>
      </patternFill>
    </fill>
    <fill>
      <patternFill patternType="lightUp">
        <fgColor theme="0"/>
        <bgColor theme="4" tint="0.79998168889431442"/>
      </patternFill>
    </fill>
    <fill>
      <patternFill patternType="lightUp">
        <fgColor theme="0"/>
        <bgColor theme="5" tint="0.79998168889431442"/>
      </patternFill>
    </fill>
    <fill>
      <patternFill patternType="lightUp">
        <fgColor theme="0"/>
        <bgColor theme="6" tint="0.79998168889431442"/>
      </patternFill>
    </fill>
    <fill>
      <patternFill patternType="lightGray"/>
    </fill>
    <fill>
      <patternFill patternType="solid">
        <fgColor indexed="26"/>
        <bgColor indexed="9"/>
      </patternFill>
    </fill>
    <fill>
      <patternFill patternType="solid">
        <fgColor indexed="43"/>
        <bgColor indexed="26"/>
      </patternFill>
    </fill>
    <fill>
      <patternFill patternType="solid">
        <fgColor indexed="65"/>
        <bgColor indexed="64"/>
      </patternFill>
    </fill>
    <fill>
      <patternFill patternType="solid">
        <fgColor indexed="5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64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22"/>
      </top>
      <bottom/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414">
    <xf numFmtId="0" fontId="0" fillId="0" borderId="0"/>
    <xf numFmtId="0" fontId="13" fillId="0" borderId="0"/>
    <xf numFmtId="0" fontId="12" fillId="0" borderId="0"/>
    <xf numFmtId="0" fontId="11" fillId="0" borderId="0"/>
    <xf numFmtId="0" fontId="16" fillId="0" borderId="0"/>
    <xf numFmtId="165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20" fillId="2" borderId="0" applyNumberFormat="0" applyFont="0" applyBorder="0" applyAlignment="0" applyProtection="0"/>
    <xf numFmtId="0" fontId="20" fillId="2" borderId="0" applyNumberFormat="0" applyFont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0" fontId="21" fillId="0" borderId="0"/>
    <xf numFmtId="0" fontId="22" fillId="0" borderId="0"/>
    <xf numFmtId="0" fontId="19" fillId="0" borderId="0"/>
    <xf numFmtId="0" fontId="18" fillId="0" borderId="0"/>
    <xf numFmtId="0" fontId="3" fillId="0" borderId="0"/>
    <xf numFmtId="0" fontId="19" fillId="0" borderId="0"/>
    <xf numFmtId="0" fontId="23" fillId="0" borderId="0"/>
    <xf numFmtId="0" fontId="18" fillId="0" borderId="0"/>
    <xf numFmtId="0" fontId="24" fillId="0" borderId="0"/>
    <xf numFmtId="0" fontId="3" fillId="0" borderId="0"/>
    <xf numFmtId="0" fontId="3" fillId="0" borderId="0"/>
    <xf numFmtId="0" fontId="19" fillId="0" borderId="0"/>
    <xf numFmtId="0" fontId="25" fillId="0" borderId="0"/>
    <xf numFmtId="0" fontId="17" fillId="0" borderId="0"/>
    <xf numFmtId="0" fontId="19" fillId="0" borderId="0"/>
    <xf numFmtId="0" fontId="26" fillId="0" borderId="0"/>
    <xf numFmtId="0" fontId="3" fillId="0" borderId="0"/>
    <xf numFmtId="0" fontId="21" fillId="0" borderId="0"/>
    <xf numFmtId="0" fontId="19" fillId="0" borderId="0"/>
    <xf numFmtId="0" fontId="27" fillId="0" borderId="0"/>
    <xf numFmtId="0" fontId="19" fillId="0" borderId="0"/>
    <xf numFmtId="0" fontId="24" fillId="0" borderId="0"/>
    <xf numFmtId="0" fontId="11" fillId="0" borderId="0"/>
    <xf numFmtId="0" fontId="26" fillId="0" borderId="0"/>
    <xf numFmtId="0" fontId="11" fillId="0" borderId="0"/>
    <xf numFmtId="0" fontId="19" fillId="0" borderId="0"/>
    <xf numFmtId="0" fontId="29" fillId="4" borderId="24">
      <alignment vertical="top"/>
    </xf>
    <xf numFmtId="0" fontId="30" fillId="5" borderId="25">
      <alignment vertical="top"/>
    </xf>
    <xf numFmtId="0" fontId="19" fillId="0" borderId="0"/>
    <xf numFmtId="0" fontId="31" fillId="0" borderId="0"/>
    <xf numFmtId="0" fontId="19" fillId="0" borderId="0"/>
    <xf numFmtId="0" fontId="31" fillId="0" borderId="0"/>
    <xf numFmtId="0" fontId="19" fillId="0" borderId="0"/>
    <xf numFmtId="0" fontId="19" fillId="0" borderId="0"/>
    <xf numFmtId="0" fontId="19" fillId="0" borderId="0"/>
    <xf numFmtId="0" fontId="24" fillId="0" borderId="0"/>
    <xf numFmtId="0" fontId="19" fillId="0" borderId="0"/>
    <xf numFmtId="0" fontId="24" fillId="0" borderId="0"/>
    <xf numFmtId="0" fontId="24" fillId="0" borderId="0"/>
    <xf numFmtId="0" fontId="19" fillId="0" borderId="0"/>
    <xf numFmtId="0" fontId="19" fillId="0" borderId="0"/>
    <xf numFmtId="0" fontId="24" fillId="0" borderId="0"/>
    <xf numFmtId="0" fontId="19" fillId="0" borderId="0"/>
    <xf numFmtId="0" fontId="19" fillId="0" borderId="0"/>
    <xf numFmtId="0" fontId="24" fillId="0" borderId="0"/>
    <xf numFmtId="0" fontId="19" fillId="0" borderId="0"/>
    <xf numFmtId="0" fontId="32" fillId="0" borderId="0"/>
    <xf numFmtId="0" fontId="19" fillId="0" borderId="0"/>
    <xf numFmtId="0" fontId="11" fillId="0" borderId="0"/>
    <xf numFmtId="0" fontId="19" fillId="0" borderId="0"/>
    <xf numFmtId="0" fontId="19" fillId="0" borderId="0"/>
    <xf numFmtId="0" fontId="19" fillId="0" borderId="0"/>
    <xf numFmtId="0" fontId="24" fillId="0" borderId="0"/>
    <xf numFmtId="0" fontId="19" fillId="0" borderId="0"/>
    <xf numFmtId="0" fontId="24" fillId="0" borderId="0"/>
    <xf numFmtId="0" fontId="24" fillId="0" borderId="0"/>
    <xf numFmtId="0" fontId="19" fillId="0" borderId="0"/>
    <xf numFmtId="0" fontId="19" fillId="0" borderId="0"/>
    <xf numFmtId="0" fontId="24" fillId="0" borderId="0"/>
    <xf numFmtId="0" fontId="19" fillId="0" borderId="0"/>
    <xf numFmtId="0" fontId="19" fillId="0" borderId="0"/>
    <xf numFmtId="0" fontId="24" fillId="0" borderId="0"/>
    <xf numFmtId="0" fontId="19" fillId="0" borderId="0"/>
    <xf numFmtId="0" fontId="19" fillId="0" borderId="0"/>
    <xf numFmtId="0" fontId="3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3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3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1" fillId="0" borderId="0"/>
    <xf numFmtId="0" fontId="19" fillId="0" borderId="0"/>
    <xf numFmtId="0" fontId="19" fillId="0" borderId="0"/>
    <xf numFmtId="0" fontId="19" fillId="0" borderId="0"/>
    <xf numFmtId="0" fontId="24" fillId="0" borderId="0"/>
    <xf numFmtId="0" fontId="19" fillId="0" borderId="0"/>
    <xf numFmtId="0" fontId="24" fillId="0" borderId="0"/>
    <xf numFmtId="0" fontId="24" fillId="0" borderId="0"/>
    <xf numFmtId="0" fontId="19" fillId="0" borderId="0"/>
    <xf numFmtId="0" fontId="19" fillId="0" borderId="0"/>
    <xf numFmtId="0" fontId="24" fillId="0" borderId="0"/>
    <xf numFmtId="0" fontId="19" fillId="0" borderId="0"/>
    <xf numFmtId="0" fontId="19" fillId="0" borderId="0"/>
    <xf numFmtId="0" fontId="24" fillId="0" borderId="0"/>
    <xf numFmtId="0" fontId="19" fillId="0" borderId="0"/>
    <xf numFmtId="0" fontId="19" fillId="0" borderId="0"/>
    <xf numFmtId="0" fontId="3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1" fillId="0" borderId="0"/>
    <xf numFmtId="0" fontId="19" fillId="0" borderId="0"/>
    <xf numFmtId="0" fontId="19" fillId="0" borderId="0"/>
    <xf numFmtId="0" fontId="19" fillId="0" borderId="0"/>
    <xf numFmtId="0" fontId="24" fillId="0" borderId="0"/>
    <xf numFmtId="0" fontId="19" fillId="0" borderId="0"/>
    <xf numFmtId="0" fontId="24" fillId="0" borderId="0"/>
    <xf numFmtId="0" fontId="24" fillId="0" borderId="0"/>
    <xf numFmtId="0" fontId="19" fillId="0" borderId="0"/>
    <xf numFmtId="0" fontId="19" fillId="0" borderId="0"/>
    <xf numFmtId="0" fontId="24" fillId="0" borderId="0"/>
    <xf numFmtId="0" fontId="19" fillId="0" borderId="0"/>
    <xf numFmtId="0" fontId="19" fillId="0" borderId="0"/>
    <xf numFmtId="0" fontId="24" fillId="0" borderId="0"/>
    <xf numFmtId="0" fontId="19" fillId="0" borderId="0"/>
    <xf numFmtId="0" fontId="19" fillId="0" borderId="0"/>
    <xf numFmtId="0" fontId="11" fillId="0" borderId="0"/>
    <xf numFmtId="0" fontId="19" fillId="0" borderId="0"/>
    <xf numFmtId="0" fontId="19" fillId="0" borderId="0"/>
    <xf numFmtId="0" fontId="19" fillId="0" borderId="0"/>
    <xf numFmtId="0" fontId="24" fillId="0" borderId="0"/>
    <xf numFmtId="0" fontId="19" fillId="0" borderId="0"/>
    <xf numFmtId="0" fontId="24" fillId="0" borderId="0"/>
    <xf numFmtId="0" fontId="24" fillId="0" borderId="0"/>
    <xf numFmtId="0" fontId="19" fillId="0" borderId="0"/>
    <xf numFmtId="0" fontId="19" fillId="0" borderId="0"/>
    <xf numFmtId="0" fontId="24" fillId="0" borderId="0"/>
    <xf numFmtId="0" fontId="19" fillId="0" borderId="0"/>
    <xf numFmtId="0" fontId="19" fillId="0" borderId="0"/>
    <xf numFmtId="0" fontId="24" fillId="0" borderId="0"/>
    <xf numFmtId="0" fontId="19" fillId="0" borderId="0"/>
    <xf numFmtId="0" fontId="19" fillId="0" borderId="0"/>
    <xf numFmtId="0" fontId="31" fillId="0" borderId="0"/>
    <xf numFmtId="0" fontId="19" fillId="0" borderId="0"/>
    <xf numFmtId="0" fontId="19" fillId="0" borderId="0"/>
    <xf numFmtId="0" fontId="19" fillId="0" borderId="0"/>
    <xf numFmtId="0" fontId="24" fillId="0" borderId="0"/>
    <xf numFmtId="0" fontId="19" fillId="0" borderId="0"/>
    <xf numFmtId="0" fontId="24" fillId="0" borderId="0"/>
    <xf numFmtId="0" fontId="24" fillId="0" borderId="0"/>
    <xf numFmtId="0" fontId="19" fillId="0" borderId="0"/>
    <xf numFmtId="0" fontId="19" fillId="0" borderId="0"/>
    <xf numFmtId="0" fontId="24" fillId="0" borderId="0"/>
    <xf numFmtId="0" fontId="19" fillId="0" borderId="0"/>
    <xf numFmtId="0" fontId="19" fillId="0" borderId="0"/>
    <xf numFmtId="0" fontId="24" fillId="0" borderId="0"/>
    <xf numFmtId="0" fontId="19" fillId="0" borderId="0"/>
    <xf numFmtId="0" fontId="19" fillId="0" borderId="0"/>
    <xf numFmtId="0" fontId="31" fillId="0" borderId="0"/>
    <xf numFmtId="0" fontId="19" fillId="0" borderId="0"/>
    <xf numFmtId="0" fontId="19" fillId="0" borderId="0"/>
    <xf numFmtId="0" fontId="19" fillId="0" borderId="0"/>
    <xf numFmtId="0" fontId="24" fillId="0" borderId="0"/>
    <xf numFmtId="0" fontId="19" fillId="0" borderId="0"/>
    <xf numFmtId="0" fontId="24" fillId="0" borderId="0"/>
    <xf numFmtId="0" fontId="24" fillId="0" borderId="0"/>
    <xf numFmtId="0" fontId="19" fillId="0" borderId="0"/>
    <xf numFmtId="0" fontId="19" fillId="0" borderId="0"/>
    <xf numFmtId="0" fontId="24" fillId="0" borderId="0"/>
    <xf numFmtId="0" fontId="19" fillId="0" borderId="0"/>
    <xf numFmtId="0" fontId="19" fillId="0" borderId="0"/>
    <xf numFmtId="0" fontId="24" fillId="0" borderId="0"/>
    <xf numFmtId="0" fontId="19" fillId="0" borderId="0"/>
    <xf numFmtId="0" fontId="19" fillId="0" borderId="0"/>
    <xf numFmtId="0" fontId="3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3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1" fillId="0" borderId="0"/>
    <xf numFmtId="0" fontId="19" fillId="0" borderId="0"/>
    <xf numFmtId="0" fontId="19" fillId="0" borderId="0"/>
    <xf numFmtId="0" fontId="19" fillId="0" borderId="0"/>
    <xf numFmtId="0" fontId="24" fillId="0" borderId="0"/>
    <xf numFmtId="0" fontId="19" fillId="0" borderId="0"/>
    <xf numFmtId="0" fontId="24" fillId="0" borderId="0"/>
    <xf numFmtId="0" fontId="24" fillId="0" borderId="0"/>
    <xf numFmtId="0" fontId="19" fillId="0" borderId="0"/>
    <xf numFmtId="0" fontId="19" fillId="0" borderId="0"/>
    <xf numFmtId="0" fontId="24" fillId="0" borderId="0"/>
    <xf numFmtId="0" fontId="19" fillId="0" borderId="0"/>
    <xf numFmtId="0" fontId="19" fillId="0" borderId="0"/>
    <xf numFmtId="0" fontId="24" fillId="0" borderId="0"/>
    <xf numFmtId="0" fontId="19" fillId="0" borderId="0"/>
    <xf numFmtId="0" fontId="19" fillId="0" borderId="0"/>
    <xf numFmtId="0" fontId="11" fillId="0" borderId="0"/>
    <xf numFmtId="0" fontId="19" fillId="0" borderId="0"/>
    <xf numFmtId="0" fontId="19" fillId="0" borderId="0"/>
    <xf numFmtId="0" fontId="19" fillId="0" borderId="0"/>
    <xf numFmtId="0" fontId="24" fillId="0" borderId="0"/>
    <xf numFmtId="0" fontId="19" fillId="0" borderId="0"/>
    <xf numFmtId="0" fontId="24" fillId="0" borderId="0"/>
    <xf numFmtId="0" fontId="24" fillId="0" borderId="0"/>
    <xf numFmtId="0" fontId="19" fillId="0" borderId="0"/>
    <xf numFmtId="0" fontId="19" fillId="0" borderId="0"/>
    <xf numFmtId="0" fontId="24" fillId="0" borderId="0"/>
    <xf numFmtId="0" fontId="19" fillId="0" borderId="0"/>
    <xf numFmtId="0" fontId="19" fillId="0" borderId="0"/>
    <xf numFmtId="0" fontId="24" fillId="0" borderId="0"/>
    <xf numFmtId="0" fontId="19" fillId="0" borderId="0"/>
    <xf numFmtId="0" fontId="19" fillId="0" borderId="0"/>
    <xf numFmtId="0" fontId="11" fillId="0" borderId="0"/>
    <xf numFmtId="0" fontId="19" fillId="0" borderId="0"/>
    <xf numFmtId="0" fontId="19" fillId="0" borderId="0"/>
    <xf numFmtId="0" fontId="19" fillId="0" borderId="0"/>
    <xf numFmtId="0" fontId="24" fillId="0" borderId="0"/>
    <xf numFmtId="0" fontId="19" fillId="0" borderId="0"/>
    <xf numFmtId="0" fontId="24" fillId="0" borderId="0"/>
    <xf numFmtId="0" fontId="24" fillId="0" borderId="0"/>
    <xf numFmtId="0" fontId="19" fillId="0" borderId="0"/>
    <xf numFmtId="0" fontId="19" fillId="0" borderId="0"/>
    <xf numFmtId="0" fontId="24" fillId="0" borderId="0"/>
    <xf numFmtId="0" fontId="19" fillId="0" borderId="0"/>
    <xf numFmtId="0" fontId="19" fillId="0" borderId="0"/>
    <xf numFmtId="0" fontId="24" fillId="0" borderId="0"/>
    <xf numFmtId="0" fontId="19" fillId="0" borderId="0"/>
    <xf numFmtId="0" fontId="19" fillId="0" borderId="0"/>
    <xf numFmtId="0" fontId="3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3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1" fillId="0" borderId="0"/>
    <xf numFmtId="0" fontId="19" fillId="0" borderId="0"/>
    <xf numFmtId="0" fontId="19" fillId="0" borderId="0"/>
    <xf numFmtId="0" fontId="19" fillId="0" borderId="0"/>
    <xf numFmtId="0" fontId="24" fillId="0" borderId="0"/>
    <xf numFmtId="0" fontId="19" fillId="0" borderId="0"/>
    <xf numFmtId="0" fontId="24" fillId="0" borderId="0"/>
    <xf numFmtId="0" fontId="24" fillId="0" borderId="0"/>
    <xf numFmtId="0" fontId="19" fillId="0" borderId="0"/>
    <xf numFmtId="0" fontId="19" fillId="0" borderId="0"/>
    <xf numFmtId="0" fontId="24" fillId="0" borderId="0"/>
    <xf numFmtId="0" fontId="19" fillId="0" borderId="0"/>
    <xf numFmtId="0" fontId="19" fillId="0" borderId="0"/>
    <xf numFmtId="0" fontId="24" fillId="0" borderId="0"/>
    <xf numFmtId="0" fontId="19" fillId="0" borderId="0"/>
    <xf numFmtId="0" fontId="19" fillId="0" borderId="0"/>
    <xf numFmtId="0" fontId="31" fillId="0" borderId="0"/>
    <xf numFmtId="0" fontId="19" fillId="0" borderId="0"/>
    <xf numFmtId="0" fontId="19" fillId="0" borderId="0"/>
    <xf numFmtId="0" fontId="19" fillId="0" borderId="0"/>
    <xf numFmtId="0" fontId="24" fillId="0" borderId="0"/>
    <xf numFmtId="0" fontId="19" fillId="0" borderId="0"/>
    <xf numFmtId="0" fontId="24" fillId="0" borderId="0"/>
    <xf numFmtId="0" fontId="24" fillId="0" borderId="0"/>
    <xf numFmtId="0" fontId="19" fillId="0" borderId="0"/>
    <xf numFmtId="0" fontId="19" fillId="0" borderId="0"/>
    <xf numFmtId="0" fontId="24" fillId="0" borderId="0"/>
    <xf numFmtId="0" fontId="19" fillId="0" borderId="0"/>
    <xf numFmtId="0" fontId="19" fillId="0" borderId="0"/>
    <xf numFmtId="0" fontId="24" fillId="0" borderId="0"/>
    <xf numFmtId="0" fontId="19" fillId="0" borderId="0"/>
    <xf numFmtId="0" fontId="19" fillId="0" borderId="0"/>
    <xf numFmtId="0" fontId="31" fillId="0" borderId="0"/>
    <xf numFmtId="0" fontId="19" fillId="0" borderId="0"/>
    <xf numFmtId="0" fontId="19" fillId="0" borderId="0"/>
    <xf numFmtId="0" fontId="19" fillId="0" borderId="0"/>
    <xf numFmtId="0" fontId="24" fillId="0" borderId="0"/>
    <xf numFmtId="0" fontId="19" fillId="0" borderId="0"/>
    <xf numFmtId="0" fontId="24" fillId="0" borderId="0"/>
    <xf numFmtId="0" fontId="24" fillId="0" borderId="0"/>
    <xf numFmtId="0" fontId="19" fillId="0" borderId="0"/>
    <xf numFmtId="0" fontId="19" fillId="0" borderId="0"/>
    <xf numFmtId="0" fontId="24" fillId="0" borderId="0"/>
    <xf numFmtId="0" fontId="19" fillId="0" borderId="0"/>
    <xf numFmtId="0" fontId="19" fillId="0" borderId="0"/>
    <xf numFmtId="0" fontId="24" fillId="0" borderId="0"/>
    <xf numFmtId="0" fontId="19" fillId="0" borderId="0"/>
    <xf numFmtId="0" fontId="34" fillId="6" borderId="0" applyNumberFormat="0" applyBorder="0" applyAlignment="0" applyProtection="0"/>
    <xf numFmtId="0" fontId="34" fillId="7" borderId="0" applyNumberFormat="0" applyBorder="0" applyAlignment="0" applyProtection="0"/>
    <xf numFmtId="0" fontId="34" fillId="8" borderId="0" applyNumberFormat="0" applyBorder="0" applyAlignment="0" applyProtection="0"/>
    <xf numFmtId="0" fontId="35" fillId="9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1" borderId="0" applyNumberFormat="0" applyBorder="0" applyAlignment="0" applyProtection="0"/>
    <xf numFmtId="0" fontId="35" fillId="12" borderId="0" applyNumberFormat="0" applyBorder="0" applyAlignment="0" applyProtection="0"/>
    <xf numFmtId="0" fontId="35" fillId="12" borderId="0" applyNumberFormat="0" applyBorder="0" applyAlignment="0" applyProtection="0"/>
    <xf numFmtId="0" fontId="35" fillId="12" borderId="0" applyNumberFormat="0" applyBorder="0" applyAlignment="0" applyProtection="0"/>
    <xf numFmtId="0" fontId="35" fillId="12" borderId="0" applyNumberFormat="0" applyBorder="0" applyAlignment="0" applyProtection="0"/>
    <xf numFmtId="0" fontId="35" fillId="12" borderId="0" applyNumberFormat="0" applyBorder="0" applyAlignment="0" applyProtection="0"/>
    <xf numFmtId="0" fontId="35" fillId="12" borderId="0" applyNumberFormat="0" applyBorder="0" applyAlignment="0" applyProtection="0"/>
    <xf numFmtId="0" fontId="35" fillId="2" borderId="0" applyNumberFormat="0" applyBorder="0" applyAlignment="0" applyProtection="0"/>
    <xf numFmtId="0" fontId="35" fillId="13" borderId="0" applyNumberFormat="0" applyBorder="0" applyAlignment="0" applyProtection="0"/>
    <xf numFmtId="0" fontId="35" fillId="13" borderId="0" applyNumberFormat="0" applyBorder="0" applyAlignment="0" applyProtection="0"/>
    <xf numFmtId="0" fontId="35" fillId="13" borderId="0" applyNumberFormat="0" applyBorder="0" applyAlignment="0" applyProtection="0"/>
    <xf numFmtId="0" fontId="35" fillId="13" borderId="0" applyNumberFormat="0" applyBorder="0" applyAlignment="0" applyProtection="0"/>
    <xf numFmtId="0" fontId="35" fillId="13" borderId="0" applyNumberFormat="0" applyBorder="0" applyAlignment="0" applyProtection="0"/>
    <xf numFmtId="0" fontId="35" fillId="13" borderId="0" applyNumberFormat="0" applyBorder="0" applyAlignment="0" applyProtection="0"/>
    <xf numFmtId="0" fontId="35" fillId="14" borderId="0" applyNumberFormat="0" applyBorder="0" applyAlignment="0" applyProtection="0"/>
    <xf numFmtId="0" fontId="35" fillId="15" borderId="0" applyNumberFormat="0" applyBorder="0" applyAlignment="0" applyProtection="0"/>
    <xf numFmtId="0" fontId="35" fillId="15" borderId="0" applyNumberFormat="0" applyBorder="0" applyAlignment="0" applyProtection="0"/>
    <xf numFmtId="0" fontId="35" fillId="15" borderId="0" applyNumberFormat="0" applyBorder="0" applyAlignment="0" applyProtection="0"/>
    <xf numFmtId="0" fontId="35" fillId="15" borderId="0" applyNumberFormat="0" applyBorder="0" applyAlignment="0" applyProtection="0"/>
    <xf numFmtId="0" fontId="35" fillId="15" borderId="0" applyNumberFormat="0" applyBorder="0" applyAlignment="0" applyProtection="0"/>
    <xf numFmtId="0" fontId="35" fillId="15" borderId="0" applyNumberFormat="0" applyBorder="0" applyAlignment="0" applyProtection="0"/>
    <xf numFmtId="0" fontId="35" fillId="16" borderId="0" applyNumberFormat="0" applyBorder="0" applyAlignment="0" applyProtection="0"/>
    <xf numFmtId="0" fontId="35" fillId="17" borderId="0" applyNumberFormat="0" applyBorder="0" applyAlignment="0" applyProtection="0"/>
    <xf numFmtId="0" fontId="35" fillId="17" borderId="0" applyNumberFormat="0" applyBorder="0" applyAlignment="0" applyProtection="0"/>
    <xf numFmtId="0" fontId="35" fillId="17" borderId="0" applyNumberFormat="0" applyBorder="0" applyAlignment="0" applyProtection="0"/>
    <xf numFmtId="0" fontId="35" fillId="17" borderId="0" applyNumberFormat="0" applyBorder="0" applyAlignment="0" applyProtection="0"/>
    <xf numFmtId="0" fontId="35" fillId="17" borderId="0" applyNumberFormat="0" applyBorder="0" applyAlignment="0" applyProtection="0"/>
    <xf numFmtId="0" fontId="35" fillId="17" borderId="0" applyNumberFormat="0" applyBorder="0" applyAlignment="0" applyProtection="0"/>
    <xf numFmtId="0" fontId="35" fillId="18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6" fillId="9" borderId="0" applyNumberFormat="0" applyBorder="0" applyAlignment="0" applyProtection="0"/>
    <xf numFmtId="0" fontId="35" fillId="9" borderId="0" applyNumberFormat="0" applyBorder="0" applyAlignment="0" applyProtection="0"/>
    <xf numFmtId="0" fontId="36" fillId="11" borderId="0" applyNumberFormat="0" applyBorder="0" applyAlignment="0" applyProtection="0"/>
    <xf numFmtId="0" fontId="35" fillId="11" borderId="0" applyNumberFormat="0" applyBorder="0" applyAlignment="0" applyProtection="0"/>
    <xf numFmtId="0" fontId="36" fillId="2" borderId="0" applyNumberFormat="0" applyBorder="0" applyAlignment="0" applyProtection="0"/>
    <xf numFmtId="0" fontId="35" fillId="2" borderId="0" applyNumberFormat="0" applyBorder="0" applyAlignment="0" applyProtection="0"/>
    <xf numFmtId="0" fontId="36" fillId="14" borderId="0" applyNumberFormat="0" applyBorder="0" applyAlignment="0" applyProtection="0"/>
    <xf numFmtId="0" fontId="35" fillId="14" borderId="0" applyNumberFormat="0" applyBorder="0" applyAlignment="0" applyProtection="0"/>
    <xf numFmtId="0" fontId="36" fillId="16" borderId="0" applyNumberFormat="0" applyBorder="0" applyAlignment="0" applyProtection="0"/>
    <xf numFmtId="0" fontId="35" fillId="16" borderId="0" applyNumberFormat="0" applyBorder="0" applyAlignment="0" applyProtection="0"/>
    <xf numFmtId="0" fontId="36" fillId="18" borderId="0" applyNumberFormat="0" applyBorder="0" applyAlignment="0" applyProtection="0"/>
    <xf numFmtId="0" fontId="35" fillId="18" borderId="0" applyNumberFormat="0" applyBorder="0" applyAlignment="0" applyProtection="0"/>
    <xf numFmtId="0" fontId="35" fillId="20" borderId="0" applyNumberFormat="0" applyBorder="0" applyAlignment="0" applyProtection="0"/>
    <xf numFmtId="0" fontId="35" fillId="20" borderId="0" applyNumberFormat="0" applyBorder="0" applyAlignment="0" applyProtection="0"/>
    <xf numFmtId="0" fontId="35" fillId="12" borderId="0" applyNumberFormat="0" applyBorder="0" applyAlignment="0" applyProtection="0"/>
    <xf numFmtId="0" fontId="35" fillId="12" borderId="0" applyNumberFormat="0" applyBorder="0" applyAlignment="0" applyProtection="0"/>
    <xf numFmtId="0" fontId="35" fillId="13" borderId="0" applyNumberFormat="0" applyBorder="0" applyAlignment="0" applyProtection="0"/>
    <xf numFmtId="0" fontId="35" fillId="13" borderId="0" applyNumberFormat="0" applyBorder="0" applyAlignment="0" applyProtection="0"/>
    <xf numFmtId="0" fontId="35" fillId="15" borderId="0" applyNumberFormat="0" applyBorder="0" applyAlignment="0" applyProtection="0"/>
    <xf numFmtId="0" fontId="35" fillId="15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7" fillId="9" borderId="0" applyNumberFormat="0" applyBorder="0" applyAlignment="0" applyProtection="0"/>
    <xf numFmtId="0" fontId="37" fillId="9" borderId="0" applyNumberFormat="0" applyBorder="0" applyAlignment="0" applyProtection="0"/>
    <xf numFmtId="0" fontId="35" fillId="9" borderId="0" applyNumberFormat="0" applyBorder="0" applyAlignment="0" applyProtection="0"/>
    <xf numFmtId="0" fontId="37" fillId="11" borderId="0" applyNumberFormat="0" applyBorder="0" applyAlignment="0" applyProtection="0"/>
    <xf numFmtId="0" fontId="37" fillId="11" borderId="0" applyNumberFormat="0" applyBorder="0" applyAlignment="0" applyProtection="0"/>
    <xf numFmtId="0" fontId="35" fillId="11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5" fillId="2" borderId="0" applyNumberFormat="0" applyBorder="0" applyAlignment="0" applyProtection="0"/>
    <xf numFmtId="0" fontId="37" fillId="14" borderId="0" applyNumberFormat="0" applyBorder="0" applyAlignment="0" applyProtection="0"/>
    <xf numFmtId="0" fontId="37" fillId="14" borderId="0" applyNumberFormat="0" applyBorder="0" applyAlignment="0" applyProtection="0"/>
    <xf numFmtId="0" fontId="35" fillId="14" borderId="0" applyNumberFormat="0" applyBorder="0" applyAlignment="0" applyProtection="0"/>
    <xf numFmtId="0" fontId="37" fillId="16" borderId="0" applyNumberFormat="0" applyBorder="0" applyAlignment="0" applyProtection="0"/>
    <xf numFmtId="0" fontId="37" fillId="16" borderId="0" applyNumberFormat="0" applyBorder="0" applyAlignment="0" applyProtection="0"/>
    <xf numFmtId="0" fontId="35" fillId="16" borderId="0" applyNumberFormat="0" applyBorder="0" applyAlignment="0" applyProtection="0"/>
    <xf numFmtId="0" fontId="37" fillId="18" borderId="0" applyNumberFormat="0" applyBorder="0" applyAlignment="0" applyProtection="0"/>
    <xf numFmtId="0" fontId="37" fillId="18" borderId="0" applyNumberFormat="0" applyBorder="0" applyAlignment="0" applyProtection="0"/>
    <xf numFmtId="0" fontId="35" fillId="18" borderId="0" applyNumberFormat="0" applyBorder="0" applyAlignment="0" applyProtection="0"/>
    <xf numFmtId="0" fontId="35" fillId="22" borderId="0" applyNumberFormat="0" applyBorder="0" applyAlignment="0" applyProtection="0"/>
    <xf numFmtId="0" fontId="35" fillId="9" borderId="0" applyNumberFormat="0" applyBorder="0" applyAlignment="0" applyProtection="0"/>
    <xf numFmtId="0" fontId="35" fillId="18" borderId="0" applyNumberFormat="0" applyBorder="0" applyAlignment="0" applyProtection="0"/>
    <xf numFmtId="0" fontId="35" fillId="11" borderId="0" applyNumberFormat="0" applyBorder="0" applyAlignment="0" applyProtection="0"/>
    <xf numFmtId="0" fontId="35" fillId="23" borderId="0" applyNumberFormat="0" applyBorder="0" applyAlignment="0" applyProtection="0"/>
    <xf numFmtId="0" fontId="35" fillId="2" borderId="0" applyNumberFormat="0" applyBorder="0" applyAlignment="0" applyProtection="0"/>
    <xf numFmtId="0" fontId="35" fillId="22" borderId="0" applyNumberFormat="0" applyBorder="0" applyAlignment="0" applyProtection="0"/>
    <xf numFmtId="0" fontId="35" fillId="14" borderId="0" applyNumberFormat="0" applyBorder="0" applyAlignment="0" applyProtection="0"/>
    <xf numFmtId="0" fontId="35" fillId="16" borderId="0" applyNumberFormat="0" applyBorder="0" applyAlignment="0" applyProtection="0"/>
    <xf numFmtId="0" fontId="35" fillId="21" borderId="0" applyNumberFormat="0" applyBorder="0" applyProtection="0">
      <alignment vertical="center" wrapText="1"/>
    </xf>
    <xf numFmtId="0" fontId="35" fillId="18" borderId="0" applyNumberFormat="0" applyBorder="0" applyAlignment="0" applyProtection="0"/>
    <xf numFmtId="0" fontId="35" fillId="19" borderId="0" applyNumberFormat="0" applyBorder="0" applyProtection="0">
      <alignment vertical="center" wrapText="1"/>
    </xf>
    <xf numFmtId="0" fontId="34" fillId="24" borderId="0" applyNumberFormat="0" applyBorder="0" applyAlignment="0" applyProtection="0"/>
    <xf numFmtId="0" fontId="34" fillId="25" borderId="0" applyNumberFormat="0" applyBorder="0" applyAlignment="0" applyProtection="0"/>
    <xf numFmtId="0" fontId="34" fillId="26" borderId="0" applyNumberFormat="0" applyBorder="0" applyAlignment="0" applyProtection="0"/>
    <xf numFmtId="0" fontId="35" fillId="27" borderId="0" applyNumberFormat="0" applyBorder="0" applyAlignment="0" applyProtection="0"/>
    <xf numFmtId="0" fontId="35" fillId="28" borderId="0" applyNumberFormat="0" applyBorder="0" applyAlignment="0" applyProtection="0"/>
    <xf numFmtId="0" fontId="35" fillId="28" borderId="0" applyNumberFormat="0" applyBorder="0" applyAlignment="0" applyProtection="0"/>
    <xf numFmtId="0" fontId="35" fillId="28" borderId="0" applyNumberFormat="0" applyBorder="0" applyAlignment="0" applyProtection="0"/>
    <xf numFmtId="0" fontId="35" fillId="28" borderId="0" applyNumberFormat="0" applyBorder="0" applyAlignment="0" applyProtection="0"/>
    <xf numFmtId="0" fontId="35" fillId="28" borderId="0" applyNumberFormat="0" applyBorder="0" applyAlignment="0" applyProtection="0"/>
    <xf numFmtId="0" fontId="35" fillId="28" borderId="0" applyNumberFormat="0" applyBorder="0" applyAlignment="0" applyProtection="0"/>
    <xf numFmtId="0" fontId="35" fillId="29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35" fillId="31" borderId="0" applyNumberFormat="0" applyBorder="0" applyAlignment="0" applyProtection="0"/>
    <xf numFmtId="0" fontId="35" fillId="32" borderId="0" applyNumberFormat="0" applyBorder="0" applyAlignment="0" applyProtection="0"/>
    <xf numFmtId="0" fontId="35" fillId="32" borderId="0" applyNumberFormat="0" applyBorder="0" applyAlignment="0" applyProtection="0"/>
    <xf numFmtId="0" fontId="35" fillId="32" borderId="0" applyNumberFormat="0" applyBorder="0" applyAlignment="0" applyProtection="0"/>
    <xf numFmtId="0" fontId="35" fillId="32" borderId="0" applyNumberFormat="0" applyBorder="0" applyAlignment="0" applyProtection="0"/>
    <xf numFmtId="0" fontId="35" fillId="32" borderId="0" applyNumberFormat="0" applyBorder="0" applyAlignment="0" applyProtection="0"/>
    <xf numFmtId="0" fontId="35" fillId="32" borderId="0" applyNumberFormat="0" applyBorder="0" applyAlignment="0" applyProtection="0"/>
    <xf numFmtId="0" fontId="35" fillId="14" borderId="0" applyNumberFormat="0" applyBorder="0" applyAlignment="0" applyProtection="0"/>
    <xf numFmtId="0" fontId="35" fillId="15" borderId="0" applyNumberFormat="0" applyBorder="0" applyAlignment="0" applyProtection="0"/>
    <xf numFmtId="0" fontId="35" fillId="15" borderId="0" applyNumberFormat="0" applyBorder="0" applyAlignment="0" applyProtection="0"/>
    <xf numFmtId="0" fontId="35" fillId="15" borderId="0" applyNumberFormat="0" applyBorder="0" applyAlignment="0" applyProtection="0"/>
    <xf numFmtId="0" fontId="35" fillId="15" borderId="0" applyNumberFormat="0" applyBorder="0" applyAlignment="0" applyProtection="0"/>
    <xf numFmtId="0" fontId="35" fillId="15" borderId="0" applyNumberFormat="0" applyBorder="0" applyAlignment="0" applyProtection="0"/>
    <xf numFmtId="0" fontId="35" fillId="15" borderId="0" applyNumberFormat="0" applyBorder="0" applyAlignment="0" applyProtection="0"/>
    <xf numFmtId="0" fontId="35" fillId="27" borderId="0" applyNumberFormat="0" applyBorder="0" applyAlignment="0" applyProtection="0"/>
    <xf numFmtId="0" fontId="35" fillId="28" borderId="0" applyNumberFormat="0" applyBorder="0" applyAlignment="0" applyProtection="0"/>
    <xf numFmtId="0" fontId="35" fillId="28" borderId="0" applyNumberFormat="0" applyBorder="0" applyAlignment="0" applyProtection="0"/>
    <xf numFmtId="0" fontId="35" fillId="28" borderId="0" applyNumberFormat="0" applyBorder="0" applyAlignment="0" applyProtection="0"/>
    <xf numFmtId="0" fontId="35" fillId="28" borderId="0" applyNumberFormat="0" applyBorder="0" applyAlignment="0" applyProtection="0"/>
    <xf numFmtId="0" fontId="35" fillId="28" borderId="0" applyNumberFormat="0" applyBorder="0" applyAlignment="0" applyProtection="0"/>
    <xf numFmtId="0" fontId="35" fillId="28" borderId="0" applyNumberFormat="0" applyBorder="0" applyAlignment="0" applyProtection="0"/>
    <xf numFmtId="0" fontId="35" fillId="33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6" fillId="27" borderId="0" applyNumberFormat="0" applyBorder="0" applyAlignment="0" applyProtection="0"/>
    <xf numFmtId="0" fontId="35" fillId="27" borderId="0" applyNumberFormat="0" applyBorder="0" applyAlignment="0" applyProtection="0"/>
    <xf numFmtId="0" fontId="36" fillId="29" borderId="0" applyNumberFormat="0" applyBorder="0" applyAlignment="0" applyProtection="0"/>
    <xf numFmtId="0" fontId="35" fillId="29" borderId="0" applyNumberFormat="0" applyBorder="0" applyAlignment="0" applyProtection="0"/>
    <xf numFmtId="0" fontId="36" fillId="31" borderId="0" applyNumberFormat="0" applyBorder="0" applyAlignment="0" applyProtection="0"/>
    <xf numFmtId="0" fontId="35" fillId="31" borderId="0" applyNumberFormat="0" applyBorder="0" applyAlignment="0" applyProtection="0"/>
    <xf numFmtId="0" fontId="36" fillId="14" borderId="0" applyNumberFormat="0" applyBorder="0" applyAlignment="0" applyProtection="0"/>
    <xf numFmtId="0" fontId="35" fillId="14" borderId="0" applyNumberFormat="0" applyBorder="0" applyAlignment="0" applyProtection="0"/>
    <xf numFmtId="0" fontId="36" fillId="27" borderId="0" applyNumberFormat="0" applyBorder="0" applyAlignment="0" applyProtection="0"/>
    <xf numFmtId="0" fontId="35" fillId="27" borderId="0" applyNumberFormat="0" applyBorder="0" applyAlignment="0" applyProtection="0"/>
    <xf numFmtId="0" fontId="36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35" fillId="32" borderId="0" applyNumberFormat="0" applyBorder="0" applyAlignment="0" applyProtection="0"/>
    <xf numFmtId="0" fontId="35" fillId="32" borderId="0" applyNumberFormat="0" applyBorder="0" applyAlignment="0" applyProtection="0"/>
    <xf numFmtId="0" fontId="35" fillId="15" borderId="0" applyNumberFormat="0" applyBorder="0" applyAlignment="0" applyProtection="0"/>
    <xf numFmtId="0" fontId="35" fillId="1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7" fillId="27" borderId="0" applyNumberFormat="0" applyBorder="0" applyAlignment="0" applyProtection="0"/>
    <xf numFmtId="0" fontId="37" fillId="27" borderId="0" applyNumberFormat="0" applyBorder="0" applyAlignment="0" applyProtection="0"/>
    <xf numFmtId="0" fontId="35" fillId="27" borderId="0" applyNumberFormat="0" applyBorder="0" applyAlignment="0" applyProtection="0"/>
    <xf numFmtId="0" fontId="37" fillId="29" borderId="0" applyNumberFormat="0" applyBorder="0" applyAlignment="0" applyProtection="0"/>
    <xf numFmtId="0" fontId="37" fillId="29" borderId="0" applyNumberFormat="0" applyBorder="0" applyAlignment="0" applyProtection="0"/>
    <xf numFmtId="0" fontId="35" fillId="29" borderId="0" applyNumberFormat="0" applyBorder="0" applyAlignment="0" applyProtection="0"/>
    <xf numFmtId="0" fontId="37" fillId="31" borderId="0" applyNumberFormat="0" applyBorder="0" applyAlignment="0" applyProtection="0"/>
    <xf numFmtId="0" fontId="37" fillId="31" borderId="0" applyNumberFormat="0" applyBorder="0" applyAlignment="0" applyProtection="0"/>
    <xf numFmtId="0" fontId="35" fillId="31" borderId="0" applyNumberFormat="0" applyBorder="0" applyAlignment="0" applyProtection="0"/>
    <xf numFmtId="0" fontId="37" fillId="14" borderId="0" applyNumberFormat="0" applyBorder="0" applyAlignment="0" applyProtection="0"/>
    <xf numFmtId="0" fontId="37" fillId="14" borderId="0" applyNumberFormat="0" applyBorder="0" applyAlignment="0" applyProtection="0"/>
    <xf numFmtId="0" fontId="35" fillId="14" borderId="0" applyNumberFormat="0" applyBorder="0" applyAlignment="0" applyProtection="0"/>
    <xf numFmtId="0" fontId="37" fillId="27" borderId="0" applyNumberFormat="0" applyBorder="0" applyAlignment="0" applyProtection="0"/>
    <xf numFmtId="0" fontId="37" fillId="27" borderId="0" applyNumberFormat="0" applyBorder="0" applyAlignment="0" applyProtection="0"/>
    <xf numFmtId="0" fontId="35" fillId="27" borderId="0" applyNumberFormat="0" applyBorder="0" applyAlignment="0" applyProtection="0"/>
    <xf numFmtId="0" fontId="37" fillId="33" borderId="0" applyNumberFormat="0" applyBorder="0" applyAlignment="0" applyProtection="0"/>
    <xf numFmtId="0" fontId="37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6" borderId="0" applyNumberFormat="0" applyBorder="0" applyAlignment="0" applyProtection="0"/>
    <xf numFmtId="0" fontId="35" fillId="27" borderId="0" applyNumberFormat="0" applyBorder="0" applyAlignment="0" applyProtection="0"/>
    <xf numFmtId="0" fontId="35" fillId="29" borderId="0" applyNumberFormat="0" applyBorder="0" applyAlignment="0" applyProtection="0"/>
    <xf numFmtId="0" fontId="35" fillId="30" borderId="0" applyNumberFormat="0" applyBorder="0" applyProtection="0">
      <alignment vertical="center" wrapText="1"/>
    </xf>
    <xf numFmtId="0" fontId="35" fillId="37" borderId="0" applyNumberFormat="0" applyBorder="0" applyAlignment="0" applyProtection="0"/>
    <xf numFmtId="0" fontId="35" fillId="31" borderId="0" applyNumberFormat="0" applyBorder="0" applyAlignment="0" applyProtection="0"/>
    <xf numFmtId="0" fontId="35" fillId="36" borderId="0" applyNumberFormat="0" applyBorder="0" applyAlignment="0" applyProtection="0"/>
    <xf numFmtId="0" fontId="35" fillId="14" borderId="0" applyNumberFormat="0" applyBorder="0" applyAlignment="0" applyProtection="0"/>
    <xf numFmtId="0" fontId="35" fillId="27" borderId="0" applyNumberFormat="0" applyBorder="0" applyAlignment="0" applyProtection="0"/>
    <xf numFmtId="0" fontId="35" fillId="35" borderId="0" applyNumberFormat="0" applyBorder="0" applyProtection="0">
      <alignment vertical="center" wrapText="1"/>
    </xf>
    <xf numFmtId="0" fontId="35" fillId="18" borderId="0" applyNumberFormat="0" applyBorder="0" applyAlignment="0" applyProtection="0"/>
    <xf numFmtId="0" fontId="35" fillId="33" borderId="0" applyNumberFormat="0" applyBorder="0" applyAlignment="0" applyProtection="0"/>
    <xf numFmtId="0" fontId="34" fillId="6" borderId="0" applyNumberFormat="0" applyBorder="0" applyAlignment="0" applyProtection="0"/>
    <xf numFmtId="0" fontId="34" fillId="38" borderId="0" applyNumberFormat="0" applyBorder="0" applyAlignment="0" applyProtection="0"/>
    <xf numFmtId="0" fontId="34" fillId="39" borderId="0" applyNumberFormat="0" applyBorder="0" applyAlignment="0" applyProtection="0"/>
    <xf numFmtId="0" fontId="34" fillId="40" borderId="0" applyNumberFormat="0" applyBorder="0" applyProtection="0">
      <alignment vertical="center" wrapText="1"/>
    </xf>
    <xf numFmtId="0" fontId="34" fillId="29" borderId="0" applyNumberFormat="0" applyBorder="0" applyAlignment="0" applyProtection="0"/>
    <xf numFmtId="0" fontId="34" fillId="30" borderId="0" applyNumberFormat="0" applyBorder="0" applyProtection="0">
      <alignment vertical="center" wrapText="1"/>
    </xf>
    <xf numFmtId="0" fontId="34" fillId="31" borderId="0" applyNumberFormat="0" applyBorder="0" applyAlignment="0" applyProtection="0"/>
    <xf numFmtId="0" fontId="34" fillId="32" borderId="0" applyNumberFormat="0" applyBorder="0" applyProtection="0">
      <alignment vertical="center" wrapText="1"/>
    </xf>
    <xf numFmtId="0" fontId="34" fillId="26" borderId="0" applyNumberFormat="0" applyBorder="0" applyAlignment="0" applyProtection="0"/>
    <xf numFmtId="0" fontId="34" fillId="41" borderId="0" applyNumberFormat="0" applyBorder="0" applyProtection="0">
      <alignment vertical="center" wrapText="1"/>
    </xf>
    <xf numFmtId="0" fontId="34" fillId="6" borderId="0" applyNumberFormat="0" applyBorder="0" applyAlignment="0" applyProtection="0"/>
    <xf numFmtId="0" fontId="34" fillId="42" borderId="0" applyNumberFormat="0" applyBorder="0" applyProtection="0">
      <alignment vertical="center" wrapText="1"/>
    </xf>
    <xf numFmtId="0" fontId="34" fillId="43" borderId="0" applyNumberFormat="0" applyBorder="0" applyAlignment="0" applyProtection="0"/>
    <xf numFmtId="0" fontId="34" fillId="44" borderId="0" applyNumberFormat="0" applyBorder="0" applyProtection="0">
      <alignment vertical="center" wrapText="1"/>
    </xf>
    <xf numFmtId="0" fontId="29" fillId="39" borderId="0" applyNumberFormat="0" applyBorder="0" applyAlignment="0" applyProtection="0"/>
    <xf numFmtId="0" fontId="29" fillId="29" borderId="0" applyNumberFormat="0" applyBorder="0" applyAlignment="0" applyProtection="0"/>
    <xf numFmtId="0" fontId="29" fillId="31" borderId="0" applyNumberFormat="0" applyBorder="0" applyAlignment="0" applyProtection="0"/>
    <xf numFmtId="0" fontId="29" fillId="26" borderId="0" applyNumberFormat="0" applyBorder="0" applyAlignment="0" applyProtection="0"/>
    <xf numFmtId="0" fontId="29" fillId="6" borderId="0" applyNumberFormat="0" applyBorder="0" applyAlignment="0" applyProtection="0"/>
    <xf numFmtId="0" fontId="29" fillId="43" borderId="0" applyNumberFormat="0" applyBorder="0" applyAlignment="0" applyProtection="0"/>
    <xf numFmtId="0" fontId="34" fillId="40" borderId="0" applyNumberFormat="0" applyBorder="0" applyAlignment="0" applyProtection="0"/>
    <xf numFmtId="0" fontId="34" fillId="30" borderId="0" applyNumberFormat="0" applyBorder="0" applyAlignment="0" applyProtection="0"/>
    <xf numFmtId="0" fontId="34" fillId="32" borderId="0" applyNumberFormat="0" applyBorder="0" applyAlignment="0" applyProtection="0"/>
    <xf numFmtId="0" fontId="34" fillId="41" borderId="0" applyNumberFormat="0" applyBorder="0" applyAlignment="0" applyProtection="0"/>
    <xf numFmtId="0" fontId="34" fillId="42" borderId="0" applyNumberFormat="0" applyBorder="0" applyAlignment="0" applyProtection="0"/>
    <xf numFmtId="0" fontId="34" fillId="44" borderId="0" applyNumberFormat="0" applyBorder="0" applyAlignment="0" applyProtection="0"/>
    <xf numFmtId="0" fontId="38" fillId="39" borderId="0" applyNumberFormat="0" applyBorder="0" applyAlignment="0" applyProtection="0"/>
    <xf numFmtId="0" fontId="38" fillId="6" borderId="0" applyNumberFormat="0" applyBorder="0" applyAlignment="0" applyProtection="0"/>
    <xf numFmtId="0" fontId="38" fillId="39" borderId="0" applyNumberFormat="0" applyBorder="0" applyAlignment="0" applyProtection="0"/>
    <xf numFmtId="0" fontId="34" fillId="39" borderId="0" applyNumberFormat="0" applyBorder="0" applyAlignment="0" applyProtection="0"/>
    <xf numFmtId="0" fontId="38" fillId="29" borderId="0" applyNumberFormat="0" applyBorder="0" applyAlignment="0" applyProtection="0"/>
    <xf numFmtId="0" fontId="38" fillId="29" borderId="0" applyNumberFormat="0" applyBorder="0" applyAlignment="0" applyProtection="0"/>
    <xf numFmtId="0" fontId="34" fillId="29" borderId="0" applyNumberFormat="0" applyBorder="0" applyAlignment="0" applyProtection="0"/>
    <xf numFmtId="0" fontId="38" fillId="31" borderId="0" applyNumberFormat="0" applyBorder="0" applyAlignment="0" applyProtection="0"/>
    <xf numFmtId="0" fontId="38" fillId="31" borderId="0" applyNumberFormat="0" applyBorder="0" applyAlignment="0" applyProtection="0"/>
    <xf numFmtId="0" fontId="34" fillId="31" borderId="0" applyNumberFormat="0" applyBorder="0" applyAlignment="0" applyProtection="0"/>
    <xf numFmtId="0" fontId="38" fillId="26" borderId="0" applyNumberFormat="0" applyBorder="0" applyAlignment="0" applyProtection="0"/>
    <xf numFmtId="0" fontId="38" fillId="26" borderId="0" applyNumberFormat="0" applyBorder="0" applyAlignment="0" applyProtection="0"/>
    <xf numFmtId="0" fontId="34" fillId="26" borderId="0" applyNumberFormat="0" applyBorder="0" applyAlignment="0" applyProtection="0"/>
    <xf numFmtId="0" fontId="38" fillId="6" borderId="0" applyNumberFormat="0" applyBorder="0" applyAlignment="0" applyProtection="0"/>
    <xf numFmtId="0" fontId="38" fillId="6" borderId="0" applyNumberFormat="0" applyBorder="0" applyAlignment="0" applyProtection="0"/>
    <xf numFmtId="0" fontId="34" fillId="6" borderId="0" applyNumberFormat="0" applyBorder="0" applyAlignment="0" applyProtection="0"/>
    <xf numFmtId="0" fontId="38" fillId="43" borderId="0" applyNumberFormat="0" applyBorder="0" applyAlignment="0" applyProtection="0"/>
    <xf numFmtId="0" fontId="38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6" borderId="0" applyNumberFormat="0" applyBorder="0" applyAlignment="0" applyProtection="0"/>
    <xf numFmtId="0" fontId="34" fillId="39" borderId="0" applyNumberFormat="0" applyBorder="0" applyAlignment="0" applyProtection="0"/>
    <xf numFmtId="0" fontId="34" fillId="29" borderId="0" applyNumberFormat="0" applyBorder="0" applyAlignment="0" applyProtection="0"/>
    <xf numFmtId="0" fontId="34" fillId="37" borderId="0" applyNumberFormat="0" applyBorder="0" applyAlignment="0" applyProtection="0"/>
    <xf numFmtId="0" fontId="34" fillId="31" borderId="0" applyNumberFormat="0" applyBorder="0" applyAlignment="0" applyProtection="0"/>
    <xf numFmtId="0" fontId="34" fillId="36" borderId="0" applyNumberFormat="0" applyBorder="0" applyAlignment="0" applyProtection="0"/>
    <xf numFmtId="0" fontId="34" fillId="26" borderId="0" applyNumberFormat="0" applyBorder="0" applyAlignment="0" applyProtection="0"/>
    <xf numFmtId="0" fontId="34" fillId="6" borderId="0" applyNumberFormat="0" applyBorder="0" applyAlignment="0" applyProtection="0"/>
    <xf numFmtId="0" fontId="34" fillId="18" borderId="0" applyNumberFormat="0" applyBorder="0" applyAlignment="0" applyProtection="0"/>
    <xf numFmtId="0" fontId="34" fillId="43" borderId="0" applyNumberFormat="0" applyBorder="0" applyAlignment="0" applyProtection="0"/>
    <xf numFmtId="166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0" fontId="17" fillId="45" borderId="0" applyNumberFormat="0" applyBorder="0" applyAlignment="0" applyProtection="0"/>
    <xf numFmtId="0" fontId="17" fillId="46" borderId="0" applyNumberFormat="0" applyBorder="0" applyAlignment="0" applyProtection="0"/>
    <xf numFmtId="0" fontId="40" fillId="47" borderId="0" applyNumberFormat="0" applyBorder="0" applyAlignment="0" applyProtection="0"/>
    <xf numFmtId="0" fontId="34" fillId="7" borderId="0" applyNumberFormat="0" applyBorder="0" applyAlignment="0" applyProtection="0"/>
    <xf numFmtId="0" fontId="34" fillId="48" borderId="0" applyNumberFormat="0" applyBorder="0" applyProtection="0">
      <alignment vertical="center" wrapText="1"/>
    </xf>
    <xf numFmtId="0" fontId="17" fillId="49" borderId="0" applyNumberFormat="0" applyBorder="0" applyAlignment="0" applyProtection="0"/>
    <xf numFmtId="0" fontId="17" fillId="50" borderId="0" applyNumberFormat="0" applyBorder="0" applyAlignment="0" applyProtection="0"/>
    <xf numFmtId="0" fontId="40" fillId="51" borderId="0" applyNumberFormat="0" applyBorder="0" applyAlignment="0" applyProtection="0"/>
    <xf numFmtId="0" fontId="34" fillId="8" borderId="0" applyNumberFormat="0" applyBorder="0" applyAlignment="0" applyProtection="0"/>
    <xf numFmtId="0" fontId="34" fillId="52" borderId="0" applyNumberFormat="0" applyBorder="0" applyProtection="0">
      <alignment vertical="center" wrapText="1"/>
    </xf>
    <xf numFmtId="0" fontId="17" fillId="53" borderId="0" applyNumberFormat="0" applyBorder="0" applyAlignment="0" applyProtection="0"/>
    <xf numFmtId="0" fontId="17" fillId="54" borderId="0" applyNumberFormat="0" applyBorder="0" applyAlignment="0" applyProtection="0"/>
    <xf numFmtId="0" fontId="40" fillId="55" borderId="0" applyNumberFormat="0" applyBorder="0" applyAlignment="0" applyProtection="0"/>
    <xf numFmtId="0" fontId="34" fillId="24" borderId="0" applyNumberFormat="0" applyBorder="0" applyAlignment="0" applyProtection="0"/>
    <xf numFmtId="0" fontId="34" fillId="56" borderId="0" applyNumberFormat="0" applyBorder="0" applyProtection="0">
      <alignment vertical="center" wrapText="1"/>
    </xf>
    <xf numFmtId="0" fontId="17" fillId="57" borderId="0" applyNumberFormat="0" applyBorder="0" applyAlignment="0" applyProtection="0"/>
    <xf numFmtId="0" fontId="17" fillId="58" borderId="0" applyNumberFormat="0" applyBorder="0" applyAlignment="0" applyProtection="0"/>
    <xf numFmtId="0" fontId="40" fillId="59" borderId="0" applyNumberFormat="0" applyBorder="0" applyAlignment="0" applyProtection="0"/>
    <xf numFmtId="0" fontId="34" fillId="26" borderId="0" applyNumberFormat="0" applyBorder="0" applyAlignment="0" applyProtection="0"/>
    <xf numFmtId="0" fontId="34" fillId="41" borderId="0" applyNumberFormat="0" applyBorder="0" applyProtection="0">
      <alignment vertical="center" wrapText="1"/>
    </xf>
    <xf numFmtId="0" fontId="17" fillId="60" borderId="0" applyNumberFormat="0" applyBorder="0" applyAlignment="0" applyProtection="0"/>
    <xf numFmtId="0" fontId="17" fillId="61" borderId="0" applyNumberFormat="0" applyBorder="0" applyAlignment="0" applyProtection="0"/>
    <xf numFmtId="0" fontId="40" fillId="62" borderId="0" applyNumberFormat="0" applyBorder="0" applyAlignment="0" applyProtection="0"/>
    <xf numFmtId="0" fontId="34" fillId="6" borderId="0" applyNumberFormat="0" applyBorder="0" applyAlignment="0" applyProtection="0"/>
    <xf numFmtId="0" fontId="34" fillId="42" borderId="0" applyNumberFormat="0" applyBorder="0" applyProtection="0">
      <alignment vertical="center" wrapText="1"/>
    </xf>
    <xf numFmtId="0" fontId="17" fillId="63" borderId="0" applyNumberFormat="0" applyBorder="0" applyAlignment="0" applyProtection="0"/>
    <xf numFmtId="0" fontId="17" fillId="64" borderId="0" applyNumberFormat="0" applyBorder="0" applyAlignment="0" applyProtection="0"/>
    <xf numFmtId="0" fontId="40" fillId="65" borderId="0" applyNumberFormat="0" applyBorder="0" applyAlignment="0" applyProtection="0"/>
    <xf numFmtId="0" fontId="34" fillId="38" borderId="0" applyNumberFormat="0" applyBorder="0" applyAlignment="0" applyProtection="0"/>
    <xf numFmtId="0" fontId="34" fillId="66" borderId="0" applyNumberFormat="0" applyBorder="0" applyProtection="0">
      <alignment vertical="center" wrapText="1"/>
    </xf>
    <xf numFmtId="1" fontId="5" fillId="0" borderId="0">
      <alignment horizontal="center" vertical="center"/>
    </xf>
    <xf numFmtId="0" fontId="41" fillId="22" borderId="26" applyNumberFormat="0" applyAlignment="0" applyProtection="0"/>
    <xf numFmtId="0" fontId="41" fillId="36" borderId="26" applyNumberFormat="0" applyAlignment="0" applyProtection="0"/>
    <xf numFmtId="0" fontId="41" fillId="67" borderId="26" applyNumberFormat="0" applyAlignment="0" applyProtection="0"/>
    <xf numFmtId="43" fontId="42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43" fillId="11" borderId="0" applyNumberFormat="0" applyBorder="0" applyAlignment="0" applyProtection="0"/>
    <xf numFmtId="0" fontId="43" fillId="12" borderId="0" applyNumberFormat="0" applyBorder="0" applyProtection="0">
      <alignment vertical="center" wrapText="1"/>
    </xf>
    <xf numFmtId="0" fontId="44" fillId="0" borderId="0" applyNumberFormat="0" applyFill="0" applyBorder="0" applyAlignment="0" applyProtection="0"/>
    <xf numFmtId="0" fontId="41" fillId="36" borderId="26" applyNumberFormat="0" applyAlignment="0" applyProtection="0"/>
    <xf numFmtId="0" fontId="41" fillId="67" borderId="26" applyNumberFormat="0" applyProtection="0">
      <alignment vertical="center" wrapText="1"/>
    </xf>
    <xf numFmtId="0" fontId="45" fillId="68" borderId="27" applyNumberFormat="0" applyAlignment="0" applyProtection="0"/>
    <xf numFmtId="0" fontId="45" fillId="69" borderId="27" applyNumberFormat="0" applyAlignment="0" applyProtection="0"/>
    <xf numFmtId="49" fontId="19" fillId="21" borderId="28"/>
    <xf numFmtId="49" fontId="19" fillId="70" borderId="29"/>
    <xf numFmtId="41" fontId="19" fillId="0" borderId="0" applyFont="0" applyFill="0" applyBorder="0" applyAlignment="0" applyProtection="0"/>
    <xf numFmtId="169" fontId="35" fillId="0" borderId="0" applyFill="0" applyBorder="0" applyAlignment="0" applyProtection="0"/>
    <xf numFmtId="169" fontId="35" fillId="0" borderId="0" applyFill="0" applyBorder="0" applyAlignment="0" applyProtection="0"/>
    <xf numFmtId="169" fontId="35" fillId="0" borderId="0" applyFill="0" applyBorder="0" applyAlignment="0" applyProtection="0"/>
    <xf numFmtId="169" fontId="35" fillId="0" borderId="0" applyFill="0" applyBorder="0" applyAlignment="0" applyProtection="0"/>
    <xf numFmtId="169" fontId="35" fillId="0" borderId="0" applyFill="0" applyBorder="0" applyAlignment="0" applyProtection="0"/>
    <xf numFmtId="169" fontId="35" fillId="0" borderId="0" applyFill="0" applyBorder="0" applyAlignment="0" applyProtection="0"/>
    <xf numFmtId="169" fontId="35" fillId="0" borderId="0" applyFill="0" applyBorder="0" applyAlignment="0" applyProtection="0"/>
    <xf numFmtId="169" fontId="35" fillId="0" borderId="0" applyFill="0" applyBorder="0" applyAlignment="0" applyProtection="0"/>
    <xf numFmtId="169" fontId="35" fillId="0" borderId="0" applyFill="0" applyBorder="0" applyAlignment="0" applyProtection="0"/>
    <xf numFmtId="169" fontId="35" fillId="0" borderId="0" applyFill="0" applyBorder="0" applyAlignment="0" applyProtection="0"/>
    <xf numFmtId="169" fontId="35" fillId="0" borderId="0" applyFill="0" applyBorder="0" applyAlignment="0" applyProtection="0"/>
    <xf numFmtId="169" fontId="35" fillId="0" borderId="0" applyFill="0" applyBorder="0" applyAlignment="0" applyProtection="0"/>
    <xf numFmtId="169" fontId="35" fillId="0" borderId="0" applyFill="0" applyBorder="0" applyAlignment="0" applyProtection="0"/>
    <xf numFmtId="169" fontId="35" fillId="0" borderId="0" applyFill="0" applyBorder="0" applyAlignment="0" applyProtection="0"/>
    <xf numFmtId="169" fontId="35" fillId="0" borderId="0" applyFill="0" applyBorder="0" applyAlignment="0" applyProtection="0"/>
    <xf numFmtId="169" fontId="35" fillId="0" borderId="0" applyFill="0" applyBorder="0" applyAlignment="0" applyProtection="0"/>
    <xf numFmtId="169" fontId="35" fillId="0" borderId="0" applyFill="0" applyBorder="0" applyAlignment="0" applyProtection="0"/>
    <xf numFmtId="169" fontId="35" fillId="0" borderId="0" applyFill="0" applyBorder="0" applyAlignment="0" applyProtection="0"/>
    <xf numFmtId="169" fontId="35" fillId="0" borderId="0" applyFill="0" applyBorder="0" applyAlignment="0" applyProtection="0"/>
    <xf numFmtId="169" fontId="35" fillId="0" borderId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46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1" fontId="26" fillId="0" borderId="0" applyFont="0" applyFill="0" applyBorder="0" applyAlignment="0" applyProtection="0"/>
    <xf numFmtId="172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9" fillId="0" borderId="0" applyFill="0" applyBorder="0" applyAlignment="0" applyProtection="0"/>
    <xf numFmtId="43" fontId="19" fillId="0" borderId="0" applyFont="0" applyFill="0" applyBorder="0" applyAlignment="0" applyProtection="0"/>
    <xf numFmtId="173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9" fillId="0" borderId="0" applyFill="0" applyBorder="0" applyAlignment="0" applyProtection="0"/>
    <xf numFmtId="43" fontId="19" fillId="0" borderId="0" applyFill="0" applyBorder="0" applyAlignment="0" applyProtection="0"/>
    <xf numFmtId="40" fontId="4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9" fillId="0" borderId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35" fillId="0" borderId="0" applyFill="0" applyBorder="0" applyAlignment="0" applyProtection="0"/>
    <xf numFmtId="43" fontId="19" fillId="0" borderId="0" applyFont="0" applyFill="0" applyBorder="0" applyAlignment="0" applyProtection="0"/>
    <xf numFmtId="169" fontId="35" fillId="0" borderId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26" fillId="0" borderId="0" applyFont="0" applyFill="0" applyBorder="0" applyAlignment="0" applyProtection="0"/>
    <xf numFmtId="169" fontId="35" fillId="0" borderId="0" applyFill="0" applyBorder="0" applyAlignment="0" applyProtection="0"/>
    <xf numFmtId="43" fontId="19" fillId="0" borderId="0" applyFill="0" applyBorder="0" applyAlignment="0" applyProtection="0"/>
    <xf numFmtId="43" fontId="35" fillId="0" borderId="0" applyFont="0" applyFill="0" applyBorder="0" applyAlignment="0" applyProtection="0"/>
    <xf numFmtId="169" fontId="35" fillId="0" borderId="0" applyFill="0" applyBorder="0" applyAlignment="0" applyProtection="0"/>
    <xf numFmtId="168" fontId="19" fillId="0" borderId="0" applyFont="0" applyFill="0" applyBorder="0" applyAlignment="0" applyProtection="0"/>
    <xf numFmtId="169" fontId="35" fillId="0" borderId="0" applyFill="0" applyBorder="0" applyAlignment="0" applyProtection="0"/>
    <xf numFmtId="169" fontId="35" fillId="0" borderId="0" applyFill="0" applyBorder="0" applyAlignment="0" applyProtection="0"/>
    <xf numFmtId="169" fontId="35" fillId="0" borderId="0" applyFill="0" applyBorder="0" applyAlignment="0" applyProtection="0"/>
    <xf numFmtId="169" fontId="35" fillId="0" borderId="0" applyFill="0" applyBorder="0" applyAlignment="0" applyProtection="0"/>
    <xf numFmtId="169" fontId="35" fillId="0" borderId="0" applyFill="0" applyBorder="0" applyAlignment="0" applyProtection="0"/>
    <xf numFmtId="169" fontId="35" fillId="0" borderId="0" applyFill="0" applyBorder="0" applyAlignment="0" applyProtection="0"/>
    <xf numFmtId="169" fontId="35" fillId="0" borderId="0" applyFill="0" applyBorder="0" applyAlignment="0" applyProtection="0"/>
    <xf numFmtId="175" fontId="26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ill="0" applyBorder="0" applyAlignment="0" applyProtection="0"/>
    <xf numFmtId="176" fontId="26" fillId="0" borderId="0" applyFont="0" applyFill="0" applyBorder="0" applyAlignment="0" applyProtection="0"/>
    <xf numFmtId="173" fontId="19" fillId="0" borderId="0" applyFont="0" applyFill="0" applyBorder="0" applyAlignment="0" applyProtection="0"/>
    <xf numFmtId="177" fontId="19" fillId="0" borderId="0" applyFont="0" applyFill="0" applyBorder="0" applyAlignment="0" applyProtection="0"/>
    <xf numFmtId="178" fontId="19" fillId="0" borderId="0" applyFont="0" applyFill="0" applyBorder="0" applyAlignment="0" applyProtection="0"/>
    <xf numFmtId="0" fontId="11" fillId="0" borderId="30">
      <alignment textRotation="90"/>
    </xf>
    <xf numFmtId="0" fontId="11" fillId="0" borderId="30">
      <alignment textRotation="90"/>
    </xf>
    <xf numFmtId="0" fontId="31" fillId="0" borderId="31">
      <alignment textRotation="90"/>
    </xf>
    <xf numFmtId="0" fontId="31" fillId="0" borderId="31">
      <alignment textRotation="90"/>
    </xf>
    <xf numFmtId="179" fontId="48" fillId="0" borderId="0">
      <protection locked="0"/>
    </xf>
    <xf numFmtId="179" fontId="48" fillId="0" borderId="0">
      <protection locked="0"/>
    </xf>
    <xf numFmtId="179" fontId="49" fillId="0" borderId="0">
      <protection locked="0"/>
    </xf>
    <xf numFmtId="41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50" fillId="0" borderId="0" applyNumberFormat="0"/>
    <xf numFmtId="0" fontId="51" fillId="0" borderId="0">
      <alignment vertical="top"/>
    </xf>
    <xf numFmtId="0" fontId="52" fillId="0" borderId="0">
      <alignment vertical="top"/>
    </xf>
    <xf numFmtId="0" fontId="53" fillId="71" borderId="0" applyNumberFormat="0" applyBorder="0" applyAlignment="0" applyProtection="0"/>
    <xf numFmtId="0" fontId="53" fillId="72" borderId="0" applyNumberFormat="0" applyBorder="0" applyAlignment="0" applyProtection="0"/>
    <xf numFmtId="0" fontId="53" fillId="73" borderId="0" applyNumberFormat="0" applyBorder="0" applyAlignment="0" applyProtection="0"/>
    <xf numFmtId="180" fontId="19" fillId="0" borderId="0" applyFont="0" applyFill="0" applyBorder="0" applyAlignment="0" applyProtection="0"/>
    <xf numFmtId="0" fontId="13" fillId="0" borderId="0"/>
    <xf numFmtId="0" fontId="19" fillId="0" borderId="0"/>
    <xf numFmtId="181" fontId="23" fillId="0" borderId="0"/>
    <xf numFmtId="0" fontId="13" fillId="0" borderId="0"/>
    <xf numFmtId="0" fontId="35" fillId="0" borderId="0"/>
    <xf numFmtId="0" fontId="54" fillId="0" borderId="0" applyNumberFormat="0" applyFill="0" applyBorder="0" applyAlignment="0" applyProtection="0"/>
    <xf numFmtId="0" fontId="54" fillId="0" borderId="0" applyNumberFormat="0" applyFill="0" applyBorder="0" applyProtection="0">
      <alignment vertical="center" wrapText="1"/>
    </xf>
    <xf numFmtId="182" fontId="48" fillId="0" borderId="0">
      <protection locked="0"/>
    </xf>
    <xf numFmtId="182" fontId="48" fillId="0" borderId="0">
      <protection locked="0"/>
    </xf>
    <xf numFmtId="182" fontId="49" fillId="0" borderId="0">
      <protection locked="0"/>
    </xf>
    <xf numFmtId="0" fontId="20" fillId="2" borderId="0" applyNumberFormat="0" applyBorder="0" applyAlignment="0" applyProtection="0"/>
    <xf numFmtId="0" fontId="20" fillId="13" borderId="0" applyNumberFormat="0" applyBorder="0" applyAlignment="0" applyProtection="0"/>
    <xf numFmtId="0" fontId="43" fillId="12" borderId="0" applyNumberFormat="0" applyBorder="0" applyAlignment="0" applyProtection="0"/>
    <xf numFmtId="0" fontId="20" fillId="13" borderId="0" applyNumberFormat="0" applyBorder="0" applyAlignment="0" applyProtection="0"/>
    <xf numFmtId="0" fontId="55" fillId="0" borderId="0">
      <alignment horizontal="center"/>
    </xf>
    <xf numFmtId="0" fontId="56" fillId="0" borderId="32" applyNumberFormat="0" applyFill="0" applyProtection="0">
      <alignment vertical="center" wrapText="1"/>
    </xf>
    <xf numFmtId="0" fontId="56" fillId="0" borderId="32" applyNumberFormat="0" applyFill="0" applyAlignment="0" applyProtection="0"/>
    <xf numFmtId="0" fontId="56" fillId="0" borderId="32" applyNumberFormat="0" applyFill="0" applyProtection="0">
      <alignment vertical="center" wrapText="1"/>
    </xf>
    <xf numFmtId="0" fontId="57" fillId="0" borderId="33" applyNumberFormat="0" applyFill="0" applyAlignment="0" applyProtection="0"/>
    <xf numFmtId="0" fontId="57" fillId="0" borderId="33" applyNumberFormat="0" applyFill="0" applyProtection="0">
      <alignment vertical="center" wrapText="1"/>
    </xf>
    <xf numFmtId="0" fontId="58" fillId="0" borderId="34" applyNumberFormat="0" applyFill="0" applyAlignment="0" applyProtection="0"/>
    <xf numFmtId="0" fontId="58" fillId="0" borderId="34" applyNumberFormat="0" applyFill="0" applyProtection="0">
      <alignment vertical="center" wrapText="1"/>
    </xf>
    <xf numFmtId="0" fontId="58" fillId="0" borderId="0" applyNumberFormat="0" applyFill="0" applyBorder="0" applyAlignment="0" applyProtection="0"/>
    <xf numFmtId="0" fontId="58" fillId="0" borderId="0" applyNumberFormat="0" applyFill="0" applyBorder="0" applyProtection="0">
      <alignment vertical="center" wrapText="1"/>
    </xf>
    <xf numFmtId="183" fontId="59" fillId="0" borderId="0">
      <protection locked="0"/>
    </xf>
    <xf numFmtId="183" fontId="60" fillId="0" borderId="0">
      <protection locked="0"/>
    </xf>
    <xf numFmtId="183" fontId="61" fillId="0" borderId="0">
      <protection locked="0"/>
    </xf>
    <xf numFmtId="183" fontId="59" fillId="0" borderId="0">
      <protection locked="0"/>
    </xf>
    <xf numFmtId="183" fontId="62" fillId="0" borderId="0">
      <protection locked="0"/>
    </xf>
    <xf numFmtId="183" fontId="59" fillId="0" borderId="0">
      <protection locked="0"/>
    </xf>
    <xf numFmtId="183" fontId="59" fillId="0" borderId="0">
      <protection locked="0"/>
    </xf>
    <xf numFmtId="183" fontId="62" fillId="0" borderId="0">
      <protection locked="0"/>
    </xf>
    <xf numFmtId="0" fontId="63" fillId="74" borderId="0"/>
    <xf numFmtId="0" fontId="64" fillId="1" borderId="0"/>
    <xf numFmtId="0" fontId="65" fillId="0" borderId="0"/>
    <xf numFmtId="0" fontId="66" fillId="0" borderId="0" applyNumberFormat="0" applyFill="0" applyBorder="0" applyAlignment="0" applyProtection="0">
      <alignment vertical="top"/>
      <protection locked="0"/>
    </xf>
    <xf numFmtId="0" fontId="67" fillId="0" borderId="0" applyNumberFormat="0" applyFill="0" applyBorder="0" applyAlignment="0" applyProtection="0">
      <alignment vertical="top"/>
      <protection locked="0"/>
    </xf>
    <xf numFmtId="0" fontId="66" fillId="0" borderId="0" applyNumberFormat="0" applyFill="0" applyBorder="0" applyAlignment="0" applyProtection="0">
      <alignment vertical="top"/>
      <protection locked="0"/>
    </xf>
    <xf numFmtId="0" fontId="68" fillId="0" borderId="0" applyNumberFormat="0" applyFill="0" applyBorder="0" applyAlignment="0" applyProtection="0">
      <alignment vertical="top"/>
      <protection locked="0"/>
    </xf>
    <xf numFmtId="0" fontId="66" fillId="0" borderId="0" applyNumberFormat="0" applyFill="0" applyBorder="0" applyAlignment="0" applyProtection="0">
      <alignment vertical="top"/>
      <protection locked="0"/>
    </xf>
    <xf numFmtId="0" fontId="66" fillId="0" borderId="0" applyNumberFormat="0" applyFill="0" applyBorder="0" applyAlignment="0" applyProtection="0">
      <alignment vertical="top"/>
      <protection locked="0"/>
    </xf>
    <xf numFmtId="0" fontId="44" fillId="0" borderId="0" applyNumberFormat="0" applyFill="0" applyBorder="0" applyAlignment="0" applyProtection="0"/>
    <xf numFmtId="0" fontId="69" fillId="18" borderId="35" applyNumberFormat="0" applyAlignment="0" applyProtection="0"/>
    <xf numFmtId="0" fontId="69" fillId="18" borderId="35" applyNumberFormat="0" applyAlignment="0" applyProtection="0"/>
    <xf numFmtId="0" fontId="69" fillId="19" borderId="35" applyNumberFormat="0" applyProtection="0">
      <alignment vertical="center" wrapText="1"/>
    </xf>
    <xf numFmtId="0" fontId="29" fillId="7" borderId="0" applyNumberFormat="0" applyBorder="0" applyAlignment="0" applyProtection="0"/>
    <xf numFmtId="0" fontId="29" fillId="8" borderId="0" applyNumberFormat="0" applyBorder="0" applyAlignment="0" applyProtection="0"/>
    <xf numFmtId="0" fontId="29" fillId="24" borderId="0" applyNumberFormat="0" applyBorder="0" applyAlignment="0" applyProtection="0"/>
    <xf numFmtId="0" fontId="29" fillId="26" borderId="0" applyNumberFormat="0" applyBorder="0" applyAlignment="0" applyProtection="0"/>
    <xf numFmtId="0" fontId="29" fillId="6" borderId="0" applyNumberFormat="0" applyBorder="0" applyAlignment="0" applyProtection="0"/>
    <xf numFmtId="0" fontId="29" fillId="38" borderId="0" applyNumberFormat="0" applyBorder="0" applyAlignment="0" applyProtection="0"/>
    <xf numFmtId="0" fontId="70" fillId="22" borderId="36" applyNumberFormat="0" applyAlignment="0" applyProtection="0"/>
    <xf numFmtId="0" fontId="70" fillId="36" borderId="36" applyNumberFormat="0" applyAlignment="0" applyProtection="0"/>
    <xf numFmtId="0" fontId="39" fillId="0" borderId="0"/>
    <xf numFmtId="0" fontId="71" fillId="0" borderId="37" applyNumberFormat="0" applyFill="0" applyAlignment="0" applyProtection="0"/>
    <xf numFmtId="43" fontId="19" fillId="0" borderId="0" applyFont="0" applyFill="0" applyBorder="0" applyAlignment="0" applyProtection="0"/>
    <xf numFmtId="0" fontId="45" fillId="69" borderId="27" applyNumberFormat="0" applyAlignment="0" applyProtection="0"/>
    <xf numFmtId="183" fontId="48" fillId="0" borderId="38">
      <protection locked="0"/>
    </xf>
    <xf numFmtId="0" fontId="71" fillId="0" borderId="37" applyNumberFormat="0" applyFill="0" applyAlignment="0" applyProtection="0"/>
    <xf numFmtId="0" fontId="72" fillId="0" borderId="39">
      <alignment vertical="center"/>
    </xf>
    <xf numFmtId="0" fontId="73" fillId="0" borderId="40">
      <alignment vertical="center"/>
    </xf>
    <xf numFmtId="0" fontId="20" fillId="2" borderId="0" applyNumberFormat="0" applyBorder="0" applyAlignment="0" applyProtection="0"/>
    <xf numFmtId="0" fontId="74" fillId="0" borderId="41" applyNumberFormat="0" applyFill="0" applyAlignment="0" applyProtection="0"/>
    <xf numFmtId="0" fontId="74" fillId="0" borderId="41" applyNumberFormat="0" applyFill="0" applyAlignment="0" applyProtection="0"/>
    <xf numFmtId="0" fontId="74" fillId="0" borderId="41" applyNumberFormat="0" applyFill="0" applyProtection="0">
      <alignment vertical="center" wrapText="1"/>
    </xf>
    <xf numFmtId="0" fontId="5" fillId="0" borderId="0">
      <alignment horizontal="center" vertical="center"/>
    </xf>
    <xf numFmtId="0" fontId="5" fillId="75" borderId="42" applyNumberFormat="0" applyAlignment="0" applyProtection="0"/>
    <xf numFmtId="0" fontId="75" fillId="0" borderId="0">
      <alignment vertical="top"/>
    </xf>
    <xf numFmtId="0" fontId="76" fillId="0" borderId="0">
      <alignment vertical="top"/>
    </xf>
    <xf numFmtId="0" fontId="77" fillId="0" borderId="0">
      <alignment vertical="top"/>
    </xf>
    <xf numFmtId="0" fontId="78" fillId="0" borderId="0">
      <alignment vertical="top"/>
    </xf>
    <xf numFmtId="184" fontId="8" fillId="0" borderId="0" applyFont="0" applyFill="0" applyBorder="0" applyAlignment="0" applyProtection="0"/>
    <xf numFmtId="0" fontId="79" fillId="37" borderId="0" applyNumberFormat="0" applyBorder="0" applyAlignment="0" applyProtection="0"/>
    <xf numFmtId="0" fontId="79" fillId="76" borderId="0" applyNumberFormat="0" applyBorder="0" applyProtection="0">
      <alignment vertical="center" wrapText="1"/>
    </xf>
    <xf numFmtId="0" fontId="79" fillId="76" borderId="0" applyNumberFormat="0" applyBorder="0" applyAlignment="0" applyProtection="0"/>
    <xf numFmtId="0" fontId="79" fillId="37" borderId="0" applyNumberFormat="0" applyBorder="0" applyAlignment="0" applyProtection="0"/>
    <xf numFmtId="0" fontId="79" fillId="76" borderId="0" applyNumberFormat="0" applyBorder="0" applyAlignment="0" applyProtection="0"/>
    <xf numFmtId="0" fontId="80" fillId="0" borderId="0"/>
    <xf numFmtId="0" fontId="26" fillId="0" borderId="0"/>
    <xf numFmtId="0" fontId="19" fillId="0" borderId="0"/>
    <xf numFmtId="0" fontId="19" fillId="0" borderId="0">
      <alignment vertical="center" wrapText="1"/>
    </xf>
    <xf numFmtId="0" fontId="2" fillId="0" borderId="0"/>
    <xf numFmtId="0" fontId="2" fillId="0" borderId="0"/>
    <xf numFmtId="0" fontId="2" fillId="0" borderId="0"/>
    <xf numFmtId="0" fontId="2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35" fillId="0" borderId="0"/>
    <xf numFmtId="0" fontId="35" fillId="0" borderId="0"/>
    <xf numFmtId="0" fontId="19" fillId="0" borderId="0">
      <alignment vertical="center" wrapText="1"/>
    </xf>
    <xf numFmtId="0" fontId="19" fillId="0" borderId="0">
      <alignment vertical="center" wrapText="1"/>
    </xf>
    <xf numFmtId="0" fontId="19" fillId="0" borderId="0"/>
    <xf numFmtId="0" fontId="19" fillId="0" borderId="0">
      <alignment vertical="center" wrapText="1"/>
    </xf>
    <xf numFmtId="0" fontId="19" fillId="0" borderId="0">
      <alignment vertical="center" wrapText="1"/>
    </xf>
    <xf numFmtId="0" fontId="81" fillId="0" borderId="0"/>
    <xf numFmtId="0" fontId="19" fillId="0" borderId="0"/>
    <xf numFmtId="0" fontId="19" fillId="0" borderId="0">
      <alignment vertical="center" wrapText="1"/>
    </xf>
    <xf numFmtId="0" fontId="19" fillId="0" borderId="0">
      <alignment vertical="center" wrapText="1"/>
    </xf>
    <xf numFmtId="0" fontId="81" fillId="0" borderId="0"/>
    <xf numFmtId="0" fontId="19" fillId="0" borderId="0"/>
    <xf numFmtId="0" fontId="19" fillId="0" borderId="0"/>
    <xf numFmtId="0" fontId="19" fillId="0" borderId="0"/>
    <xf numFmtId="0" fontId="19" fillId="0" borderId="0">
      <alignment vertical="center" wrapText="1"/>
    </xf>
    <xf numFmtId="0" fontId="2" fillId="0" borderId="0"/>
    <xf numFmtId="0" fontId="2" fillId="0" borderId="0"/>
    <xf numFmtId="0" fontId="2" fillId="0" borderId="0"/>
    <xf numFmtId="0" fontId="2" fillId="0" borderId="0"/>
    <xf numFmtId="0" fontId="19" fillId="0" borderId="0"/>
    <xf numFmtId="0" fontId="2" fillId="0" borderId="0"/>
    <xf numFmtId="0" fontId="19" fillId="0" borderId="0"/>
    <xf numFmtId="0" fontId="19" fillId="0" borderId="0">
      <alignment vertical="center" wrapText="1"/>
    </xf>
    <xf numFmtId="0" fontId="2" fillId="0" borderId="0"/>
    <xf numFmtId="0" fontId="19" fillId="0" borderId="0">
      <alignment vertical="center" wrapText="1"/>
    </xf>
    <xf numFmtId="0" fontId="19" fillId="0" borderId="0"/>
    <xf numFmtId="0" fontId="19" fillId="0" borderId="0">
      <alignment vertical="center" wrapText="1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" fillId="0" borderId="0"/>
    <xf numFmtId="0" fontId="2" fillId="0" borderId="0"/>
    <xf numFmtId="0" fontId="8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6" fillId="0" borderId="0"/>
    <xf numFmtId="0" fontId="19" fillId="0" borderId="0"/>
    <xf numFmtId="0" fontId="17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4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4" fillId="0" borderId="0"/>
    <xf numFmtId="0" fontId="26" fillId="0" borderId="0"/>
    <xf numFmtId="0" fontId="2" fillId="0" borderId="0"/>
    <xf numFmtId="0" fontId="2" fillId="0" borderId="0"/>
    <xf numFmtId="0" fontId="19" fillId="0" borderId="0"/>
    <xf numFmtId="0" fontId="19" fillId="77" borderId="0">
      <alignment vertical="center" wrapText="1"/>
    </xf>
    <xf numFmtId="0" fontId="19" fillId="77" borderId="0">
      <alignment vertical="center" wrapText="1"/>
    </xf>
    <xf numFmtId="0" fontId="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>
      <alignment vertical="center" wrapText="1"/>
    </xf>
    <xf numFmtId="0" fontId="83" fillId="0" borderId="0"/>
    <xf numFmtId="0" fontId="83" fillId="0" borderId="0"/>
    <xf numFmtId="0" fontId="19" fillId="0" borderId="0">
      <alignment vertical="center" wrapText="1"/>
    </xf>
    <xf numFmtId="0" fontId="19" fillId="0" borderId="0"/>
    <xf numFmtId="0" fontId="19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9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9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9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9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84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84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84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85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47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2" fillId="0" borderId="0"/>
    <xf numFmtId="0" fontId="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9" fillId="0" borderId="0"/>
    <xf numFmtId="0" fontId="24" fillId="0" borderId="0"/>
    <xf numFmtId="0" fontId="23" fillId="0" borderId="0"/>
    <xf numFmtId="0" fontId="26" fillId="0" borderId="0"/>
    <xf numFmtId="0" fontId="19" fillId="0" borderId="0"/>
    <xf numFmtId="0" fontId="35" fillId="0" borderId="0"/>
    <xf numFmtId="0" fontId="19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9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9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9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9" fillId="0" borderId="0"/>
    <xf numFmtId="0" fontId="19" fillId="0" borderId="0"/>
    <xf numFmtId="0" fontId="35" fillId="0" borderId="0"/>
    <xf numFmtId="0" fontId="35" fillId="0" borderId="0"/>
    <xf numFmtId="0" fontId="19" fillId="0" borderId="0"/>
    <xf numFmtId="0" fontId="19" fillId="0" borderId="0"/>
    <xf numFmtId="0" fontId="19" fillId="0" borderId="0"/>
    <xf numFmtId="0" fontId="35" fillId="0" borderId="0"/>
    <xf numFmtId="0" fontId="26" fillId="0" borderId="0"/>
    <xf numFmtId="0" fontId="35" fillId="0" borderId="0"/>
    <xf numFmtId="0" fontId="35" fillId="0" borderId="0"/>
    <xf numFmtId="0" fontId="2" fillId="0" borderId="0"/>
    <xf numFmtId="0" fontId="2" fillId="0" borderId="0"/>
    <xf numFmtId="0" fontId="35" fillId="0" borderId="0"/>
    <xf numFmtId="0" fontId="35" fillId="0" borderId="0"/>
    <xf numFmtId="0" fontId="19" fillId="0" borderId="0"/>
    <xf numFmtId="0" fontId="19" fillId="0" borderId="0"/>
    <xf numFmtId="0" fontId="2" fillId="0" borderId="0"/>
    <xf numFmtId="0" fontId="19" fillId="0" borderId="0"/>
    <xf numFmtId="0" fontId="17" fillId="0" borderId="0"/>
    <xf numFmtId="0" fontId="17" fillId="0" borderId="0"/>
    <xf numFmtId="0" fontId="2" fillId="0" borderId="0"/>
    <xf numFmtId="0" fontId="2" fillId="0" borderId="0"/>
    <xf numFmtId="0" fontId="26" fillId="0" borderId="0"/>
    <xf numFmtId="0" fontId="26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" fillId="0" borderId="0"/>
    <xf numFmtId="0" fontId="35" fillId="0" borderId="0"/>
    <xf numFmtId="0" fontId="2" fillId="0" borderId="0"/>
    <xf numFmtId="0" fontId="19" fillId="0" borderId="0"/>
    <xf numFmtId="0" fontId="19" fillId="0" borderId="0">
      <alignment vertical="center"/>
    </xf>
    <xf numFmtId="0" fontId="2" fillId="0" borderId="0"/>
    <xf numFmtId="0" fontId="19" fillId="0" borderId="0"/>
    <xf numFmtId="0" fontId="19" fillId="0" borderId="0"/>
    <xf numFmtId="0" fontId="19" fillId="0" borderId="0"/>
    <xf numFmtId="0" fontId="2" fillId="0" borderId="0"/>
    <xf numFmtId="0" fontId="19" fillId="0" borderId="0"/>
    <xf numFmtId="0" fontId="19" fillId="0" borderId="0"/>
    <xf numFmtId="0" fontId="19" fillId="0" borderId="0"/>
    <xf numFmtId="0" fontId="26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35" fillId="0" borderId="0"/>
    <xf numFmtId="0" fontId="2" fillId="0" borderId="0"/>
    <xf numFmtId="0" fontId="19" fillId="0" borderId="0"/>
    <xf numFmtId="0" fontId="86" fillId="0" borderId="0"/>
    <xf numFmtId="0" fontId="19" fillId="0" borderId="0"/>
    <xf numFmtId="0" fontId="19" fillId="0" borderId="0"/>
    <xf numFmtId="0" fontId="19" fillId="0" borderId="0"/>
    <xf numFmtId="0" fontId="19" fillId="0" borderId="0">
      <alignment vertical="center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35" fillId="0" borderId="0"/>
    <xf numFmtId="0" fontId="26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87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19" fillId="23" borderId="42" applyNumberFormat="0" applyFont="0" applyAlignment="0" applyProtection="0"/>
    <xf numFmtId="0" fontId="19" fillId="23" borderId="42" applyNumberFormat="0" applyFont="0" applyAlignment="0" applyProtection="0"/>
    <xf numFmtId="0" fontId="19" fillId="23" borderId="42" applyNumberFormat="0" applyFont="0" applyAlignment="0" applyProtection="0"/>
    <xf numFmtId="0" fontId="19" fillId="23" borderId="42" applyNumberFormat="0" applyFont="0" applyAlignment="0" applyProtection="0"/>
    <xf numFmtId="0" fontId="19" fillId="23" borderId="42" applyNumberFormat="0" applyFont="0" applyAlignment="0" applyProtection="0"/>
    <xf numFmtId="0" fontId="19" fillId="23" borderId="42" applyNumberFormat="0" applyFont="0" applyAlignment="0" applyProtection="0"/>
    <xf numFmtId="0" fontId="19" fillId="23" borderId="42" applyNumberFormat="0" applyFont="0" applyAlignment="0" applyProtection="0"/>
    <xf numFmtId="0" fontId="19" fillId="23" borderId="42" applyNumberFormat="0" applyFont="0" applyAlignment="0" applyProtection="0"/>
    <xf numFmtId="0" fontId="19" fillId="23" borderId="42" applyNumberFormat="0" applyFont="0" applyAlignment="0" applyProtection="0"/>
    <xf numFmtId="0" fontId="19" fillId="23" borderId="42" applyNumberFormat="0" applyFont="0" applyAlignment="0" applyProtection="0"/>
    <xf numFmtId="0" fontId="19" fillId="23" borderId="42" applyNumberFormat="0" applyFont="0" applyAlignment="0" applyProtection="0"/>
    <xf numFmtId="0" fontId="89" fillId="23" borderId="42" applyNumberFormat="0" applyFont="0" applyAlignment="0" applyProtection="0"/>
    <xf numFmtId="0" fontId="19" fillId="23" borderId="42" applyNumberFormat="0" applyFont="0" applyAlignment="0" applyProtection="0"/>
    <xf numFmtId="0" fontId="19" fillId="23" borderId="42" applyNumberFormat="0" applyFont="0" applyAlignment="0" applyProtection="0"/>
    <xf numFmtId="0" fontId="19" fillId="23" borderId="42" applyNumberFormat="0" applyFont="0" applyAlignment="0" applyProtection="0"/>
    <xf numFmtId="0" fontId="19" fillId="23" borderId="42" applyNumberFormat="0" applyFont="0" applyAlignment="0" applyProtection="0"/>
    <xf numFmtId="0" fontId="19" fillId="23" borderId="42" applyNumberFormat="0" applyFont="0" applyAlignment="0" applyProtection="0"/>
    <xf numFmtId="0" fontId="19" fillId="23" borderId="42" applyNumberFormat="0" applyFont="0" applyAlignment="0" applyProtection="0"/>
    <xf numFmtId="0" fontId="19" fillId="23" borderId="42" applyNumberFormat="0" applyFont="0" applyAlignment="0" applyProtection="0"/>
    <xf numFmtId="0" fontId="19" fillId="23" borderId="42" applyNumberFormat="0" applyFont="0" applyAlignment="0" applyProtection="0"/>
    <xf numFmtId="0" fontId="19" fillId="23" borderId="42" applyNumberFormat="0" applyFont="0" applyAlignment="0" applyProtection="0"/>
    <xf numFmtId="0" fontId="19" fillId="23" borderId="42" applyNumberFormat="0" applyFont="0" applyAlignment="0" applyProtection="0"/>
    <xf numFmtId="0" fontId="19" fillId="75" borderId="42" applyNumberFormat="0" applyAlignment="0" applyProtection="0"/>
    <xf numFmtId="0" fontId="19" fillId="23" borderId="42" applyNumberFormat="0" applyFont="0" applyAlignment="0" applyProtection="0"/>
    <xf numFmtId="0" fontId="19" fillId="23" borderId="42" applyNumberFormat="0" applyFont="0" applyAlignment="0" applyProtection="0"/>
    <xf numFmtId="0" fontId="19" fillId="23" borderId="42" applyNumberFormat="0" applyFont="0" applyAlignment="0" applyProtection="0"/>
    <xf numFmtId="0" fontId="19" fillId="23" borderId="42" applyNumberFormat="0" applyFont="0" applyAlignment="0" applyProtection="0"/>
    <xf numFmtId="0" fontId="19" fillId="23" borderId="42" applyNumberFormat="0" applyFont="0" applyAlignment="0" applyProtection="0"/>
    <xf numFmtId="0" fontId="19" fillId="23" borderId="42" applyNumberFormat="0" applyFont="0" applyAlignment="0" applyProtection="0"/>
    <xf numFmtId="0" fontId="19" fillId="23" borderId="42" applyNumberFormat="0" applyFont="0" applyAlignment="0" applyProtection="0"/>
    <xf numFmtId="0" fontId="19" fillId="23" borderId="42" applyNumberFormat="0" applyFont="0" applyAlignment="0" applyProtection="0"/>
    <xf numFmtId="0" fontId="19" fillId="23" borderId="42" applyNumberFormat="0" applyFont="0" applyAlignment="0" applyProtection="0"/>
    <xf numFmtId="0" fontId="19" fillId="23" borderId="42" applyNumberFormat="0" applyFont="0" applyAlignment="0" applyProtection="0"/>
    <xf numFmtId="0" fontId="70" fillId="36" borderId="36" applyNumberFormat="0" applyAlignment="0" applyProtection="0"/>
    <xf numFmtId="0" fontId="70" fillId="67" borderId="36" applyNumberFormat="0" applyProtection="0">
      <alignment vertical="center" wrapText="1"/>
    </xf>
    <xf numFmtId="0" fontId="90" fillId="0" borderId="43" applyNumberFormat="0" applyFont="0" applyAlignment="0"/>
    <xf numFmtId="0" fontId="91" fillId="0" borderId="43" applyNumberFormat="0" applyFont="0" applyAlignment="0"/>
    <xf numFmtId="0" fontId="90" fillId="0" borderId="43" applyNumberFormat="0" applyFont="0" applyAlignment="0"/>
    <xf numFmtId="0" fontId="19" fillId="0" borderId="0"/>
    <xf numFmtId="0" fontId="19" fillId="0" borderId="0"/>
    <xf numFmtId="0" fontId="42" fillId="0" borderId="0"/>
    <xf numFmtId="0" fontId="19" fillId="0" borderId="0"/>
    <xf numFmtId="0" fontId="2" fillId="0" borderId="0"/>
    <xf numFmtId="0" fontId="2" fillId="0" borderId="0"/>
    <xf numFmtId="0" fontId="19" fillId="0" borderId="0"/>
    <xf numFmtId="0" fontId="19" fillId="0" borderId="0"/>
    <xf numFmtId="0" fontId="2" fillId="0" borderId="0"/>
    <xf numFmtId="0" fontId="19" fillId="0" borderId="0"/>
    <xf numFmtId="0" fontId="19" fillId="0" borderId="0"/>
    <xf numFmtId="0" fontId="24" fillId="0" borderId="0"/>
    <xf numFmtId="0" fontId="35" fillId="0" borderId="0"/>
    <xf numFmtId="0" fontId="35" fillId="0" borderId="0"/>
    <xf numFmtId="0" fontId="92" fillId="0" borderId="0"/>
    <xf numFmtId="0" fontId="35" fillId="0" borderId="0"/>
    <xf numFmtId="0" fontId="2" fillId="0" borderId="0"/>
    <xf numFmtId="0" fontId="2" fillId="0" borderId="0"/>
    <xf numFmtId="0" fontId="92" fillId="0" borderId="0"/>
    <xf numFmtId="0" fontId="19" fillId="0" borderId="0"/>
    <xf numFmtId="0" fontId="93" fillId="0" borderId="0"/>
    <xf numFmtId="0" fontId="24" fillId="0" borderId="0"/>
    <xf numFmtId="0" fontId="35" fillId="0" borderId="0"/>
    <xf numFmtId="0" fontId="93" fillId="0" borderId="0"/>
    <xf numFmtId="0" fontId="19" fillId="0" borderId="0"/>
    <xf numFmtId="0" fontId="47" fillId="0" borderId="0"/>
    <xf numFmtId="0" fontId="19" fillId="0" borderId="0"/>
    <xf numFmtId="0" fontId="94" fillId="0" borderId="0"/>
    <xf numFmtId="0" fontId="24" fillId="0" borderId="0"/>
    <xf numFmtId="0" fontId="95" fillId="0" borderId="0"/>
    <xf numFmtId="0" fontId="19" fillId="0" borderId="0"/>
    <xf numFmtId="0" fontId="46" fillId="0" borderId="0"/>
    <xf numFmtId="0" fontId="19" fillId="0" borderId="0"/>
    <xf numFmtId="0" fontId="19" fillId="0" borderId="0"/>
    <xf numFmtId="0" fontId="54" fillId="0" borderId="0" applyNumberFormat="0" applyFill="0" applyBorder="0" applyAlignment="0" applyProtection="0"/>
    <xf numFmtId="0" fontId="45" fillId="68" borderId="27" applyNumberFormat="0" applyAlignment="0" applyProtection="0"/>
    <xf numFmtId="0" fontId="88" fillId="0" borderId="0" applyNumberFormat="0" applyFill="0" applyBorder="0" applyAlignment="0" applyProtection="0"/>
    <xf numFmtId="0" fontId="56" fillId="0" borderId="32" applyNumberFormat="0" applyFill="0" applyAlignment="0" applyProtection="0"/>
    <xf numFmtId="0" fontId="57" fillId="0" borderId="33" applyNumberFormat="0" applyFill="0" applyAlignment="0" applyProtection="0"/>
    <xf numFmtId="0" fontId="58" fillId="0" borderId="34" applyNumberFormat="0" applyFill="0" applyAlignment="0" applyProtection="0"/>
    <xf numFmtId="0" fontId="58" fillId="0" borderId="0" applyNumberForma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9" fillId="0" borderId="0" applyFill="0" applyBorder="0" applyAlignment="0" applyProtection="0"/>
    <xf numFmtId="9" fontId="19" fillId="0" borderId="0" applyFill="0" applyBorder="0" applyAlignment="0" applyProtection="0"/>
    <xf numFmtId="9" fontId="2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7" fillId="0" borderId="0" applyFill="0" applyBorder="0" applyAlignment="0" applyProtection="0"/>
    <xf numFmtId="9" fontId="19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9" fillId="23" borderId="42" applyNumberFormat="0" applyFont="0" applyAlignment="0" applyProtection="0"/>
    <xf numFmtId="0" fontId="98" fillId="0" borderId="0"/>
    <xf numFmtId="9" fontId="46" fillId="0" borderId="0" applyFont="0" applyFill="0" applyBorder="0" applyAlignment="0" applyProtection="0"/>
    <xf numFmtId="0" fontId="99" fillId="0" borderId="0"/>
    <xf numFmtId="0" fontId="99" fillId="0" borderId="0"/>
    <xf numFmtId="185" fontId="99" fillId="0" borderId="0"/>
    <xf numFmtId="186" fontId="99" fillId="0" borderId="0"/>
    <xf numFmtId="0" fontId="34" fillId="48" borderId="0" applyNumberFormat="0" applyBorder="0" applyAlignment="0" applyProtection="0"/>
    <xf numFmtId="0" fontId="34" fillId="52" borderId="0" applyNumberFormat="0" applyBorder="0" applyAlignment="0" applyProtection="0"/>
    <xf numFmtId="0" fontId="34" fillId="56" borderId="0" applyNumberFormat="0" applyBorder="0" applyAlignment="0" applyProtection="0"/>
    <xf numFmtId="0" fontId="34" fillId="41" borderId="0" applyNumberFormat="0" applyBorder="0" applyAlignment="0" applyProtection="0"/>
    <xf numFmtId="0" fontId="34" fillId="42" borderId="0" applyNumberFormat="0" applyBorder="0" applyAlignment="0" applyProtection="0"/>
    <xf numFmtId="0" fontId="34" fillId="66" borderId="0" applyNumberFormat="0" applyBorder="0" applyAlignment="0" applyProtection="0"/>
    <xf numFmtId="0" fontId="100" fillId="0" borderId="41" applyNumberFormat="0" applyFill="0" applyAlignment="0" applyProtection="0"/>
    <xf numFmtId="0" fontId="74" fillId="0" borderId="41" applyNumberFormat="0" applyFill="0" applyAlignment="0" applyProtection="0"/>
    <xf numFmtId="0" fontId="54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69" fillId="19" borderId="35" applyNumberFormat="0" applyAlignment="0" applyProtection="0"/>
    <xf numFmtId="0" fontId="43" fillId="11" borderId="0" applyNumberFormat="0" applyBorder="0" applyAlignment="0" applyProtection="0"/>
    <xf numFmtId="0" fontId="19" fillId="78" borderId="0"/>
    <xf numFmtId="0" fontId="11" fillId="0" borderId="0"/>
    <xf numFmtId="0" fontId="19" fillId="0" borderId="0"/>
    <xf numFmtId="0" fontId="11" fillId="0" borderId="0"/>
    <xf numFmtId="0" fontId="19" fillId="0" borderId="0"/>
    <xf numFmtId="0" fontId="19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1" fillId="0" borderId="0"/>
    <xf numFmtId="0" fontId="11" fillId="0" borderId="0"/>
    <xf numFmtId="0" fontId="19" fillId="67" borderId="44"/>
    <xf numFmtId="0" fontId="19" fillId="79" borderId="45"/>
    <xf numFmtId="0" fontId="47" fillId="0" borderId="46" applyNumberFormat="0" applyFont="0" applyAlignment="0"/>
    <xf numFmtId="0" fontId="102" fillId="0" borderId="0"/>
    <xf numFmtId="0" fontId="24" fillId="0" borderId="0">
      <alignment horizontal="center"/>
    </xf>
    <xf numFmtId="0" fontId="88" fillId="0" borderId="0" applyNumberFormat="0" applyFill="0" applyBorder="0" applyAlignment="0" applyProtection="0"/>
    <xf numFmtId="0" fontId="88" fillId="0" borderId="0" applyNumberFormat="0" applyFill="0" applyBorder="0" applyProtection="0">
      <alignment vertical="center" wrapText="1"/>
    </xf>
    <xf numFmtId="0" fontId="71" fillId="0" borderId="37" applyNumberFormat="0" applyFill="0" applyAlignment="0" applyProtection="0"/>
    <xf numFmtId="0" fontId="71" fillId="0" borderId="37" applyNumberFormat="0" applyFill="0" applyAlignment="0" applyProtection="0"/>
    <xf numFmtId="0" fontId="71" fillId="0" borderId="37" applyNumberFormat="0" applyFill="0" applyAlignment="0" applyProtection="0"/>
    <xf numFmtId="0" fontId="71" fillId="0" borderId="37" applyNumberFormat="0" applyFill="0" applyAlignment="0" applyProtection="0"/>
    <xf numFmtId="0" fontId="71" fillId="0" borderId="37" applyNumberFormat="0" applyFill="0" applyAlignment="0" applyProtection="0"/>
    <xf numFmtId="0" fontId="71" fillId="0" borderId="37" applyNumberFormat="0" applyFill="0" applyAlignment="0" applyProtection="0"/>
    <xf numFmtId="0" fontId="71" fillId="0" borderId="37" applyNumberFormat="0" applyFill="0" applyAlignment="0" applyProtection="0"/>
    <xf numFmtId="0" fontId="71" fillId="0" borderId="37" applyNumberFormat="0" applyFill="0" applyAlignment="0" applyProtection="0"/>
    <xf numFmtId="0" fontId="71" fillId="0" borderId="37" applyNumberFormat="0" applyFill="0" applyAlignment="0" applyProtection="0"/>
    <xf numFmtId="0" fontId="71" fillId="0" borderId="37" applyNumberFormat="0" applyFill="0" applyAlignment="0" applyProtection="0"/>
    <xf numFmtId="0" fontId="71" fillId="0" borderId="37" applyNumberFormat="0" applyFill="0" applyAlignment="0" applyProtection="0"/>
    <xf numFmtId="0" fontId="71" fillId="0" borderId="37" applyNumberFormat="0" applyFill="0" applyAlignment="0" applyProtection="0"/>
    <xf numFmtId="0" fontId="71" fillId="0" borderId="37" applyNumberFormat="0" applyFill="0" applyAlignment="0" applyProtection="0"/>
    <xf numFmtId="0" fontId="71" fillId="0" borderId="37" applyNumberFormat="0" applyFill="0" applyAlignment="0" applyProtection="0"/>
    <xf numFmtId="0" fontId="71" fillId="0" borderId="37" applyNumberFormat="0" applyFill="0" applyAlignment="0" applyProtection="0"/>
    <xf numFmtId="0" fontId="71" fillId="0" borderId="37" applyNumberFormat="0" applyFill="0" applyAlignment="0" applyProtection="0"/>
    <xf numFmtId="0" fontId="71" fillId="0" borderId="37" applyNumberFormat="0" applyFill="0" applyAlignment="0" applyProtection="0"/>
    <xf numFmtId="0" fontId="71" fillId="0" borderId="37" applyNumberFormat="0" applyFill="0" applyAlignment="0" applyProtection="0"/>
    <xf numFmtId="0" fontId="71" fillId="0" borderId="37" applyNumberFormat="0" applyFill="0" applyAlignment="0" applyProtection="0"/>
    <xf numFmtId="0" fontId="71" fillId="0" borderId="37" applyNumberFormat="0" applyFill="0" applyAlignment="0" applyProtection="0"/>
    <xf numFmtId="0" fontId="71" fillId="0" borderId="37" applyNumberFormat="0" applyFill="0" applyAlignment="0" applyProtection="0"/>
    <xf numFmtId="183" fontId="48" fillId="0" borderId="38">
      <protection locked="0"/>
    </xf>
    <xf numFmtId="0" fontId="71" fillId="0" borderId="37" applyNumberFormat="0" applyFill="0" applyAlignment="0" applyProtection="0"/>
    <xf numFmtId="0" fontId="71" fillId="0" borderId="37" applyNumberFormat="0" applyFill="0" applyAlignment="0" applyProtection="0"/>
    <xf numFmtId="0" fontId="71" fillId="0" borderId="37" applyNumberFormat="0" applyFill="0" applyAlignment="0" applyProtection="0"/>
    <xf numFmtId="0" fontId="71" fillId="0" borderId="37" applyNumberFormat="0" applyFill="0" applyAlignment="0" applyProtection="0"/>
    <xf numFmtId="0" fontId="71" fillId="0" borderId="37" applyNumberFormat="0" applyFill="0" applyAlignment="0" applyProtection="0"/>
    <xf numFmtId="0" fontId="71" fillId="0" borderId="37" applyNumberFormat="0" applyFill="0" applyAlignment="0" applyProtection="0"/>
    <xf numFmtId="0" fontId="71" fillId="0" borderId="37" applyNumberFormat="0" applyFill="0" applyAlignment="0" applyProtection="0"/>
    <xf numFmtId="0" fontId="71" fillId="0" borderId="37" applyNumberFormat="0" applyFill="0" applyAlignment="0" applyProtection="0"/>
    <xf numFmtId="0" fontId="71" fillId="0" borderId="37" applyNumberFormat="0" applyFill="0" applyAlignment="0" applyProtection="0"/>
    <xf numFmtId="0" fontId="71" fillId="0" borderId="37" applyNumberFormat="0" applyFill="0" applyAlignment="0" applyProtection="0"/>
    <xf numFmtId="187" fontId="103" fillId="0" borderId="0">
      <alignment horizontal="left"/>
    </xf>
    <xf numFmtId="0" fontId="70" fillId="67" borderId="36" applyNumberFormat="0" applyAlignment="0" applyProtection="0"/>
    <xf numFmtId="164" fontId="17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88" fontId="19" fillId="0" borderId="0" applyFont="0" applyFill="0" applyBorder="0" applyAlignment="0" applyProtection="0"/>
    <xf numFmtId="178" fontId="19" fillId="0" borderId="0" applyFont="0" applyFill="0" applyBorder="0" applyAlignment="0" applyProtection="0"/>
    <xf numFmtId="0" fontId="104" fillId="0" borderId="47" applyNumberFormat="0" applyFill="0" applyAlignment="0" applyProtection="0"/>
    <xf numFmtId="0" fontId="56" fillId="0" borderId="32" applyNumberFormat="0" applyFill="0" applyAlignment="0" applyProtection="0"/>
    <xf numFmtId="0" fontId="105" fillId="0" borderId="33" applyNumberFormat="0" applyFill="0" applyAlignment="0" applyProtection="0"/>
    <xf numFmtId="0" fontId="57" fillId="0" borderId="33" applyNumberFormat="0" applyFill="0" applyAlignment="0" applyProtection="0"/>
    <xf numFmtId="0" fontId="106" fillId="0" borderId="48" applyNumberFormat="0" applyFill="0" applyAlignment="0" applyProtection="0"/>
    <xf numFmtId="0" fontId="58" fillId="0" borderId="34" applyNumberFormat="0" applyFill="0" applyAlignment="0" applyProtection="0"/>
    <xf numFmtId="0" fontId="106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189" fontId="19" fillId="0" borderId="0" applyFont="0" applyFill="0" applyBorder="0" applyAlignment="0" applyProtection="0"/>
    <xf numFmtId="190" fontId="19" fillId="0" borderId="0" applyFon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Protection="0">
      <alignment vertical="center" wrapText="1"/>
    </xf>
    <xf numFmtId="0" fontId="38" fillId="7" borderId="0" applyNumberFormat="0" applyBorder="0" applyAlignment="0" applyProtection="0"/>
    <xf numFmtId="0" fontId="38" fillId="7" borderId="0" applyNumberFormat="0" applyBorder="0" applyAlignment="0" applyProtection="0"/>
    <xf numFmtId="0" fontId="34" fillId="7" borderId="0" applyNumberFormat="0" applyBorder="0" applyAlignment="0" applyProtection="0"/>
    <xf numFmtId="0" fontId="38" fillId="8" borderId="0" applyNumberFormat="0" applyBorder="0" applyAlignment="0" applyProtection="0"/>
    <xf numFmtId="0" fontId="38" fillId="8" borderId="0" applyNumberFormat="0" applyBorder="0" applyAlignment="0" applyProtection="0"/>
    <xf numFmtId="0" fontId="34" fillId="8" borderId="0" applyNumberFormat="0" applyBorder="0" applyAlignment="0" applyProtection="0"/>
    <xf numFmtId="0" fontId="38" fillId="24" borderId="0" applyNumberFormat="0" applyBorder="0" applyAlignment="0" applyProtection="0"/>
    <xf numFmtId="0" fontId="38" fillId="24" borderId="0" applyNumberFormat="0" applyBorder="0" applyAlignment="0" applyProtection="0"/>
    <xf numFmtId="0" fontId="34" fillId="24" borderId="0" applyNumberFormat="0" applyBorder="0" applyAlignment="0" applyProtection="0"/>
    <xf numFmtId="0" fontId="38" fillId="26" borderId="0" applyNumberFormat="0" applyBorder="0" applyAlignment="0" applyProtection="0"/>
    <xf numFmtId="0" fontId="38" fillId="26" borderId="0" applyNumberFormat="0" applyBorder="0" applyAlignment="0" applyProtection="0"/>
    <xf numFmtId="0" fontId="34" fillId="26" borderId="0" applyNumberFormat="0" applyBorder="0" applyAlignment="0" applyProtection="0"/>
    <xf numFmtId="0" fontId="38" fillId="6" borderId="0" applyNumberFormat="0" applyBorder="0" applyAlignment="0" applyProtection="0"/>
    <xf numFmtId="0" fontId="38" fillId="6" borderId="0" applyNumberFormat="0" applyBorder="0" applyAlignment="0" applyProtection="0"/>
    <xf numFmtId="0" fontId="34" fillId="6" borderId="0" applyNumberFormat="0" applyBorder="0" applyAlignment="0" applyProtection="0"/>
    <xf numFmtId="0" fontId="38" fillId="38" borderId="0" applyNumberFormat="0" applyBorder="0" applyAlignment="0" applyProtection="0"/>
    <xf numFmtId="0" fontId="38" fillId="38" borderId="0" applyNumberFormat="0" applyBorder="0" applyAlignment="0" applyProtection="0"/>
    <xf numFmtId="0" fontId="34" fillId="38" borderId="0" applyNumberFormat="0" applyBorder="0" applyAlignment="0" applyProtection="0"/>
    <xf numFmtId="0" fontId="107" fillId="18" borderId="35" applyNumberFormat="0" applyAlignment="0" applyProtection="0"/>
    <xf numFmtId="0" fontId="107" fillId="18" borderId="35" applyNumberFormat="0" applyAlignment="0" applyProtection="0"/>
    <xf numFmtId="0" fontId="69" fillId="18" borderId="35" applyNumberFormat="0" applyAlignment="0" applyProtection="0"/>
    <xf numFmtId="0" fontId="108" fillId="36" borderId="36" applyNumberFormat="0" applyAlignment="0" applyProtection="0"/>
    <xf numFmtId="0" fontId="108" fillId="36" borderId="36" applyNumberFormat="0" applyAlignment="0" applyProtection="0"/>
    <xf numFmtId="0" fontId="70" fillId="36" borderId="36" applyNumberFormat="0" applyAlignment="0" applyProtection="0"/>
    <xf numFmtId="0" fontId="109" fillId="36" borderId="35" applyNumberFormat="0" applyAlignment="0" applyProtection="0"/>
    <xf numFmtId="0" fontId="109" fillId="36" borderId="35" applyNumberFormat="0" applyAlignment="0" applyProtection="0"/>
    <xf numFmtId="0" fontId="41" fillId="36" borderId="35" applyNumberFormat="0" applyAlignment="0" applyProtection="0"/>
    <xf numFmtId="0" fontId="66" fillId="0" borderId="0" applyNumberFormat="0" applyFill="0" applyBorder="0" applyAlignment="0" applyProtection="0">
      <alignment vertical="top"/>
      <protection locked="0"/>
    </xf>
    <xf numFmtId="191" fontId="19" fillId="0" borderId="0" applyFill="0" applyBorder="0" applyAlignment="0" applyProtection="0"/>
    <xf numFmtId="190" fontId="110" fillId="0" borderId="0" applyFont="0" applyFill="0" applyBorder="0" applyAlignment="0" applyProtection="0"/>
    <xf numFmtId="0" fontId="111" fillId="0" borderId="32" applyNumberFormat="0" applyFill="0" applyAlignment="0" applyProtection="0"/>
    <xf numFmtId="0" fontId="111" fillId="0" borderId="32" applyNumberFormat="0" applyFill="0" applyAlignment="0" applyProtection="0"/>
    <xf numFmtId="0" fontId="56" fillId="0" borderId="32" applyNumberFormat="0" applyFill="0" applyAlignment="0" applyProtection="0"/>
    <xf numFmtId="0" fontId="112" fillId="0" borderId="33" applyNumberFormat="0" applyFill="0" applyAlignment="0" applyProtection="0"/>
    <xf numFmtId="0" fontId="112" fillId="0" borderId="33" applyNumberFormat="0" applyFill="0" applyAlignment="0" applyProtection="0"/>
    <xf numFmtId="0" fontId="57" fillId="0" borderId="33" applyNumberFormat="0" applyFill="0" applyAlignment="0" applyProtection="0"/>
    <xf numFmtId="0" fontId="113" fillId="0" borderId="34" applyNumberFormat="0" applyFill="0" applyAlignment="0" applyProtection="0"/>
    <xf numFmtId="0" fontId="113" fillId="0" borderId="34" applyNumberFormat="0" applyFill="0" applyAlignment="0" applyProtection="0"/>
    <xf numFmtId="0" fontId="58" fillId="0" borderId="34" applyNumberFormat="0" applyFill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114" fillId="0" borderId="37" applyNumberFormat="0" applyFill="0" applyAlignment="0" applyProtection="0"/>
    <xf numFmtId="0" fontId="114" fillId="0" borderId="37" applyNumberFormat="0" applyFill="0" applyAlignment="0" applyProtection="0"/>
    <xf numFmtId="0" fontId="71" fillId="0" borderId="37" applyNumberFormat="0" applyFill="0" applyAlignment="0" applyProtection="0"/>
    <xf numFmtId="0" fontId="115" fillId="68" borderId="27" applyNumberFormat="0" applyAlignment="0" applyProtection="0"/>
    <xf numFmtId="0" fontId="115" fillId="68" borderId="27" applyNumberFormat="0" applyAlignment="0" applyProtection="0"/>
    <xf numFmtId="0" fontId="45" fillId="68" borderId="27" applyNumberFormat="0" applyAlignment="0" applyProtection="0"/>
    <xf numFmtId="0" fontId="11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117" fillId="37" borderId="0" applyNumberFormat="0" applyBorder="0" applyAlignment="0" applyProtection="0"/>
    <xf numFmtId="0" fontId="117" fillId="37" borderId="0" applyNumberFormat="0" applyBorder="0" applyAlignment="0" applyProtection="0"/>
    <xf numFmtId="0" fontId="19" fillId="80" borderId="45" applyNumberFormat="0" applyAlignment="0" applyProtection="0"/>
    <xf numFmtId="0" fontId="19" fillId="80" borderId="45" applyNumberFormat="0" applyAlignment="0" applyProtection="0"/>
    <xf numFmtId="0" fontId="79" fillId="37" borderId="0" applyNumberFormat="0" applyBorder="0" applyAlignment="0" applyProtection="0"/>
    <xf numFmtId="0" fontId="24" fillId="0" borderId="0"/>
    <xf numFmtId="0" fontId="19" fillId="0" borderId="0"/>
    <xf numFmtId="0" fontId="25" fillId="0" borderId="0"/>
    <xf numFmtId="0" fontId="24" fillId="0" borderId="0"/>
    <xf numFmtId="0" fontId="19" fillId="0" borderId="0"/>
    <xf numFmtId="0" fontId="19" fillId="0" borderId="0"/>
    <xf numFmtId="0" fontId="118" fillId="11" borderId="0" applyNumberFormat="0" applyBorder="0" applyAlignment="0" applyProtection="0"/>
    <xf numFmtId="0" fontId="118" fillId="11" borderId="0" applyNumberFormat="0" applyBorder="0" applyAlignment="0" applyProtection="0"/>
    <xf numFmtId="0" fontId="43" fillId="11" borderId="0" applyNumberFormat="0" applyBorder="0" applyAlignment="0" applyProtection="0"/>
    <xf numFmtId="0" fontId="11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19" fillId="23" borderId="42" applyNumberFormat="0" applyFont="0" applyAlignment="0" applyProtection="0"/>
    <xf numFmtId="9" fontId="84" fillId="0" borderId="0" applyFill="0" applyAlignment="0" applyProtection="0"/>
    <xf numFmtId="0" fontId="120" fillId="0" borderId="41" applyNumberFormat="0" applyFill="0" applyAlignment="0" applyProtection="0"/>
    <xf numFmtId="0" fontId="120" fillId="0" borderId="41" applyNumberFormat="0" applyFill="0" applyAlignment="0" applyProtection="0"/>
    <xf numFmtId="0" fontId="74" fillId="0" borderId="41" applyNumberFormat="0" applyFill="0" applyAlignment="0" applyProtection="0"/>
    <xf numFmtId="0" fontId="19" fillId="0" borderId="0"/>
    <xf numFmtId="0" fontId="24" fillId="0" borderId="0"/>
    <xf numFmtId="0" fontId="11" fillId="0" borderId="0"/>
    <xf numFmtId="49" fontId="24" fillId="0" borderId="0">
      <alignment horizontal="left" vertical="center" wrapText="1" indent="1" shrinkToFit="1"/>
      <protection locked="0"/>
    </xf>
    <xf numFmtId="0" fontId="121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192" fontId="122" fillId="0" borderId="0" applyFill="0" applyBorder="0" applyAlignment="0" applyProtection="0"/>
    <xf numFmtId="192" fontId="19" fillId="0" borderId="0" applyFill="0" applyBorder="0" applyAlignment="0" applyProtection="0"/>
    <xf numFmtId="0" fontId="123" fillId="2" borderId="0" applyNumberFormat="0" applyBorder="0" applyAlignment="0" applyProtection="0"/>
    <xf numFmtId="0" fontId="123" fillId="2" borderId="0" applyNumberFormat="0" applyBorder="0" applyAlignment="0" applyProtection="0"/>
    <xf numFmtId="0" fontId="20" fillId="2" borderId="0" applyNumberFormat="0" applyBorder="0" applyAlignment="0" applyProtection="0"/>
    <xf numFmtId="49" fontId="124" fillId="79" borderId="0">
      <alignment horizontal="center" vertical="center" wrapText="1"/>
      <protection locked="0"/>
    </xf>
    <xf numFmtId="0" fontId="1" fillId="0" borderId="0"/>
    <xf numFmtId="0" fontId="125" fillId="0" borderId="0"/>
  </cellStyleXfs>
  <cellXfs count="132">
    <xf numFmtId="0" fontId="0" fillId="0" borderId="0" xfId="0"/>
    <xf numFmtId="0" fontId="6" fillId="0" borderId="0" xfId="0" applyFont="1"/>
    <xf numFmtId="0" fontId="7" fillId="0" borderId="0" xfId="0" applyFont="1" applyAlignment="1">
      <alignment horizontal="center"/>
    </xf>
    <xf numFmtId="0" fontId="8" fillId="0" borderId="0" xfId="0" applyFont="1"/>
    <xf numFmtId="0" fontId="8" fillId="0" borderId="0" xfId="0" applyFont="1" applyAlignment="1">
      <alignment vertical="center"/>
    </xf>
    <xf numFmtId="0" fontId="8" fillId="0" borderId="0" xfId="0" applyFont="1" applyAlignment="1">
      <alignment wrapText="1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8" fillId="0" borderId="0" xfId="0" applyFont="1" applyBorder="1"/>
    <xf numFmtId="0" fontId="8" fillId="0" borderId="0" xfId="0" applyFont="1" applyAlignment="1">
      <alignment horizontal="center"/>
    </xf>
    <xf numFmtId="0" fontId="8" fillId="0" borderId="0" xfId="1" applyFont="1" applyProtection="1">
      <protection locked="0"/>
    </xf>
    <xf numFmtId="4" fontId="6" fillId="0" borderId="5" xfId="0" applyNumberFormat="1" applyFont="1" applyBorder="1" applyAlignment="1">
      <alignment horizontal="center" vertical="center"/>
    </xf>
    <xf numFmtId="4" fontId="6" fillId="0" borderId="11" xfId="0" applyNumberFormat="1" applyFont="1" applyBorder="1" applyAlignment="1">
      <alignment horizontal="center" vertical="center"/>
    </xf>
    <xf numFmtId="4" fontId="6" fillId="0" borderId="12" xfId="0" applyNumberFormat="1" applyFont="1" applyBorder="1" applyAlignment="1">
      <alignment horizontal="center" vertical="center"/>
    </xf>
    <xf numFmtId="4" fontId="6" fillId="0" borderId="6" xfId="0" applyNumberFormat="1" applyFont="1" applyBorder="1" applyAlignment="1">
      <alignment horizontal="center" vertical="center"/>
    </xf>
    <xf numFmtId="4" fontId="4" fillId="0" borderId="0" xfId="0" applyNumberFormat="1" applyFont="1" applyFill="1" applyBorder="1" applyAlignment="1">
      <alignment horizontal="center"/>
    </xf>
    <xf numFmtId="4" fontId="6" fillId="0" borderId="20" xfId="0" applyNumberFormat="1" applyFont="1" applyBorder="1" applyAlignment="1">
      <alignment horizontal="center" vertical="center"/>
    </xf>
    <xf numFmtId="3" fontId="6" fillId="0" borderId="20" xfId="0" applyNumberFormat="1" applyFont="1" applyBorder="1" applyAlignment="1">
      <alignment horizontal="center" vertical="center"/>
    </xf>
    <xf numFmtId="0" fontId="14" fillId="0" borderId="0" xfId="1" applyFont="1" applyBorder="1" applyAlignment="1" applyProtection="1">
      <alignment horizontal="center"/>
      <protection locked="0"/>
    </xf>
    <xf numFmtId="0" fontId="8" fillId="0" borderId="0" xfId="1" applyFont="1" applyBorder="1" applyAlignment="1" applyProtection="1">
      <alignment horizontal="center"/>
      <protection locked="0"/>
    </xf>
    <xf numFmtId="0" fontId="4" fillId="0" borderId="0" xfId="0" applyFont="1" applyFill="1" applyAlignment="1">
      <alignment horizontal="left"/>
    </xf>
    <xf numFmtId="0" fontId="4" fillId="0" borderId="0" xfId="0" applyFont="1" applyFill="1" applyAlignment="1"/>
    <xf numFmtId="0" fontId="4" fillId="0" borderId="0" xfId="0" applyFont="1" applyFill="1" applyAlignment="1">
      <alignment horizontal="center"/>
    </xf>
    <xf numFmtId="0" fontId="8" fillId="0" borderId="0" xfId="0" applyFont="1" applyFill="1"/>
    <xf numFmtId="0" fontId="4" fillId="0" borderId="0" xfId="0" applyFont="1" applyFill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center"/>
    </xf>
    <xf numFmtId="4" fontId="8" fillId="0" borderId="0" xfId="0" applyNumberFormat="1" applyFont="1" applyFill="1"/>
    <xf numFmtId="4" fontId="8" fillId="0" borderId="0" xfId="0" applyNumberFormat="1" applyFont="1" applyFill="1" applyAlignment="1">
      <alignment horizontal="center"/>
    </xf>
    <xf numFmtId="4" fontId="8" fillId="0" borderId="0" xfId="0" applyNumberFormat="1" applyFont="1" applyFill="1" applyAlignment="1">
      <alignment horizontal="right"/>
    </xf>
    <xf numFmtId="4" fontId="8" fillId="0" borderId="0" xfId="0" applyNumberFormat="1" applyFont="1" applyFill="1" applyBorder="1" applyAlignment="1"/>
    <xf numFmtId="4" fontId="9" fillId="0" borderId="0" xfId="0" applyNumberFormat="1" applyFont="1" applyFill="1" applyBorder="1"/>
    <xf numFmtId="4" fontId="10" fillId="0" borderId="0" xfId="0" applyNumberFormat="1" applyFont="1" applyFill="1" applyBorder="1"/>
    <xf numFmtId="4" fontId="4" fillId="0" borderId="0" xfId="0" applyNumberFormat="1" applyFont="1" applyFill="1"/>
    <xf numFmtId="4" fontId="4" fillId="0" borderId="0" xfId="0" applyNumberFormat="1" applyFont="1" applyFill="1" applyAlignment="1"/>
    <xf numFmtId="0" fontId="4" fillId="0" borderId="0" xfId="0" applyFont="1" applyFill="1" applyAlignment="1">
      <alignment horizontal="center" vertical="center"/>
    </xf>
    <xf numFmtId="4" fontId="4" fillId="0" borderId="0" xfId="0" applyNumberFormat="1" applyFont="1" applyFill="1" applyAlignment="1">
      <alignment horizontal="center" vertical="center"/>
    </xf>
    <xf numFmtId="0" fontId="8" fillId="0" borderId="0" xfId="1" applyFont="1" applyAlignment="1" applyProtection="1">
      <alignment horizontal="center"/>
      <protection locked="0"/>
    </xf>
    <xf numFmtId="0" fontId="28" fillId="3" borderId="11" xfId="0" applyFont="1" applyFill="1" applyBorder="1" applyAlignment="1">
      <alignment horizontal="center" vertical="center" wrapText="1"/>
    </xf>
    <xf numFmtId="0" fontId="28" fillId="0" borderId="11" xfId="0" applyFont="1" applyBorder="1" applyAlignment="1">
      <alignment horizontal="center" vertical="center" wrapText="1"/>
    </xf>
    <xf numFmtId="0" fontId="28" fillId="0" borderId="11" xfId="0" applyFont="1" applyBorder="1" applyAlignment="1">
      <alignment horizontal="left" vertical="center" wrapText="1"/>
    </xf>
    <xf numFmtId="0" fontId="28" fillId="0" borderId="11" xfId="0" applyFont="1" applyFill="1" applyBorder="1" applyAlignment="1">
      <alignment horizontal="left" vertical="center" wrapText="1"/>
    </xf>
    <xf numFmtId="4" fontId="8" fillId="0" borderId="0" xfId="0" applyNumberFormat="1" applyFont="1" applyFill="1" applyAlignment="1">
      <alignment horizontal="left" vertical="center"/>
    </xf>
    <xf numFmtId="0" fontId="8" fillId="0" borderId="0" xfId="0" applyFont="1" applyFill="1" applyAlignment="1">
      <alignment horizontal="left"/>
    </xf>
    <xf numFmtId="0" fontId="8" fillId="0" borderId="0" xfId="0" applyFont="1" applyFill="1" applyAlignment="1">
      <alignment horizontal="left" vertical="center"/>
    </xf>
    <xf numFmtId="4" fontId="9" fillId="0" borderId="0" xfId="0" applyNumberFormat="1" applyFont="1" applyAlignment="1">
      <alignment horizontal="center" vertical="center" wrapText="1"/>
    </xf>
    <xf numFmtId="0" fontId="8" fillId="0" borderId="0" xfId="1" applyFont="1" applyAlignment="1" applyProtection="1">
      <alignment horizontal="left"/>
      <protection locked="0"/>
    </xf>
    <xf numFmtId="4" fontId="4" fillId="0" borderId="0" xfId="0" applyNumberFormat="1" applyFont="1" applyFill="1" applyAlignment="1">
      <alignment vertical="center" wrapText="1"/>
    </xf>
    <xf numFmtId="4" fontId="6" fillId="0" borderId="9" xfId="0" applyNumberFormat="1" applyFont="1" applyBorder="1" applyAlignment="1">
      <alignment horizontal="center" vertical="center" wrapText="1"/>
    </xf>
    <xf numFmtId="4" fontId="5" fillId="0" borderId="10" xfId="0" applyNumberFormat="1" applyFont="1" applyBorder="1" applyAlignment="1">
      <alignment horizontal="center" vertical="center" wrapText="1"/>
    </xf>
    <xf numFmtId="4" fontId="6" fillId="0" borderId="10" xfId="0" applyNumberFormat="1" applyFont="1" applyBorder="1" applyAlignment="1">
      <alignment horizontal="center" vertical="center" wrapText="1"/>
    </xf>
    <xf numFmtId="4" fontId="6" fillId="0" borderId="10" xfId="0" applyNumberFormat="1" applyFont="1" applyFill="1" applyBorder="1" applyAlignment="1">
      <alignment horizontal="center" vertical="center" wrapText="1"/>
    </xf>
    <xf numFmtId="4" fontId="6" fillId="0" borderId="14" xfId="0" applyNumberFormat="1" applyFont="1" applyBorder="1" applyAlignment="1">
      <alignment horizontal="center" vertical="center" wrapText="1"/>
    </xf>
    <xf numFmtId="4" fontId="6" fillId="0" borderId="9" xfId="0" applyNumberFormat="1" applyFont="1" applyFill="1" applyBorder="1" applyAlignment="1">
      <alignment horizontal="center" vertical="center" wrapText="1"/>
    </xf>
    <xf numFmtId="4" fontId="6" fillId="0" borderId="14" xfId="0" applyNumberFormat="1" applyFont="1" applyFill="1" applyBorder="1" applyAlignment="1">
      <alignment horizontal="center" vertical="center" wrapText="1"/>
    </xf>
    <xf numFmtId="4" fontId="6" fillId="0" borderId="59" xfId="0" applyNumberFormat="1" applyFont="1" applyBorder="1" applyAlignment="1">
      <alignment horizontal="center" vertical="center"/>
    </xf>
    <xf numFmtId="3" fontId="6" fillId="81" borderId="56" xfId="0" applyNumberFormat="1" applyFont="1" applyFill="1" applyBorder="1" applyAlignment="1">
      <alignment horizontal="center" vertical="center"/>
    </xf>
    <xf numFmtId="0" fontId="28" fillId="81" borderId="49" xfId="0" applyFont="1" applyFill="1" applyBorder="1" applyAlignment="1">
      <alignment horizontal="center" vertical="center" wrapText="1"/>
    </xf>
    <xf numFmtId="0" fontId="28" fillId="81" borderId="1" xfId="0" applyFont="1" applyFill="1" applyBorder="1" applyAlignment="1">
      <alignment horizontal="center" vertical="center" wrapText="1"/>
    </xf>
    <xf numFmtId="4" fontId="6" fillId="81" borderId="60" xfId="0" applyNumberFormat="1" applyFont="1" applyFill="1" applyBorder="1" applyAlignment="1">
      <alignment horizontal="center" vertical="center"/>
    </xf>
    <xf numFmtId="4" fontId="6" fillId="81" borderId="56" xfId="0" applyNumberFormat="1" applyFont="1" applyFill="1" applyBorder="1" applyAlignment="1">
      <alignment horizontal="center" vertical="center"/>
    </xf>
    <xf numFmtId="4" fontId="6" fillId="81" borderId="1" xfId="0" applyNumberFormat="1" applyFont="1" applyFill="1" applyBorder="1" applyAlignment="1">
      <alignment horizontal="center" vertical="center"/>
    </xf>
    <xf numFmtId="4" fontId="6" fillId="81" borderId="23" xfId="0" applyNumberFormat="1" applyFont="1" applyFill="1" applyBorder="1" applyAlignment="1">
      <alignment horizontal="center" vertical="center"/>
    </xf>
    <xf numFmtId="4" fontId="6" fillId="81" borderId="8" xfId="0" applyNumberFormat="1" applyFont="1" applyFill="1" applyBorder="1" applyAlignment="1">
      <alignment horizontal="center" vertical="center"/>
    </xf>
    <xf numFmtId="0" fontId="126" fillId="81" borderId="1" xfId="0" applyFont="1" applyFill="1" applyBorder="1" applyAlignment="1">
      <alignment vertical="center" wrapText="1"/>
    </xf>
    <xf numFmtId="3" fontId="6" fillId="82" borderId="51" xfId="0" applyNumberFormat="1" applyFont="1" applyFill="1" applyBorder="1" applyAlignment="1">
      <alignment horizontal="center" vertical="center"/>
    </xf>
    <xf numFmtId="3" fontId="6" fillId="82" borderId="54" xfId="0" applyNumberFormat="1" applyFont="1" applyFill="1" applyBorder="1" applyAlignment="1">
      <alignment horizontal="center" vertical="center"/>
    </xf>
    <xf numFmtId="4" fontId="15" fillId="82" borderId="52" xfId="0" applyNumberFormat="1" applyFont="1" applyFill="1" applyBorder="1" applyAlignment="1">
      <alignment horizontal="left" vertical="center"/>
    </xf>
    <xf numFmtId="4" fontId="6" fillId="82" borderId="52" xfId="0" applyNumberFormat="1" applyFont="1" applyFill="1" applyBorder="1" applyAlignment="1">
      <alignment horizontal="center" vertical="center"/>
    </xf>
    <xf numFmtId="4" fontId="6" fillId="82" borderId="55" xfId="0" applyNumberFormat="1" applyFont="1" applyFill="1" applyBorder="1" applyAlignment="1">
      <alignment horizontal="center" vertical="center"/>
    </xf>
    <xf numFmtId="4" fontId="6" fillId="82" borderId="51" xfId="0" applyNumberFormat="1" applyFont="1" applyFill="1" applyBorder="1" applyAlignment="1">
      <alignment horizontal="center" vertical="center"/>
    </xf>
    <xf numFmtId="4" fontId="6" fillId="82" borderId="53" xfId="0" applyNumberFormat="1" applyFont="1" applyFill="1" applyBorder="1" applyAlignment="1">
      <alignment horizontal="center" vertical="center"/>
    </xf>
    <xf numFmtId="4" fontId="15" fillId="82" borderId="51" xfId="0" applyNumberFormat="1" applyFont="1" applyFill="1" applyBorder="1" applyAlignment="1">
      <alignment horizontal="center" vertical="center"/>
    </xf>
    <xf numFmtId="4" fontId="15" fillId="82" borderId="52" xfId="0" applyNumberFormat="1" applyFont="1" applyFill="1" applyBorder="1" applyAlignment="1">
      <alignment horizontal="center" vertical="center"/>
    </xf>
    <xf numFmtId="4" fontId="15" fillId="82" borderId="53" xfId="0" applyNumberFormat="1" applyFont="1" applyFill="1" applyBorder="1" applyAlignment="1">
      <alignment horizontal="center" vertical="center"/>
    </xf>
    <xf numFmtId="0" fontId="28" fillId="0" borderId="11" xfId="0" applyFont="1" applyBorder="1" applyAlignment="1">
      <alignment horizontal="right" vertical="center" wrapText="1"/>
    </xf>
    <xf numFmtId="2" fontId="6" fillId="0" borderId="6" xfId="0" applyNumberFormat="1" applyFont="1" applyBorder="1" applyAlignment="1">
      <alignment horizontal="center" vertical="center"/>
    </xf>
    <xf numFmtId="4" fontId="6" fillId="81" borderId="4" xfId="0" applyNumberFormat="1" applyFont="1" applyFill="1" applyBorder="1" applyAlignment="1">
      <alignment horizontal="center" vertical="center"/>
    </xf>
    <xf numFmtId="3" fontId="127" fillId="0" borderId="20" xfId="0" applyNumberFormat="1" applyFont="1" applyBorder="1" applyAlignment="1">
      <alignment horizontal="center" vertical="center"/>
    </xf>
    <xf numFmtId="0" fontId="128" fillId="0" borderId="11" xfId="0" applyFont="1" applyBorder="1" applyAlignment="1">
      <alignment horizontal="center" vertical="center" wrapText="1"/>
    </xf>
    <xf numFmtId="0" fontId="128" fillId="3" borderId="11" xfId="0" applyFont="1" applyFill="1" applyBorder="1" applyAlignment="1">
      <alignment horizontal="center" vertical="center" wrapText="1"/>
    </xf>
    <xf numFmtId="4" fontId="127" fillId="0" borderId="6" xfId="0" applyNumberFormat="1" applyFont="1" applyBorder="1" applyAlignment="1">
      <alignment horizontal="center" vertical="center"/>
    </xf>
    <xf numFmtId="4" fontId="127" fillId="0" borderId="59" xfId="0" applyNumberFormat="1" applyFont="1" applyBorder="1" applyAlignment="1">
      <alignment horizontal="center" vertical="center"/>
    </xf>
    <xf numFmtId="4" fontId="127" fillId="0" borderId="11" xfId="0" applyNumberFormat="1" applyFont="1" applyBorder="1" applyAlignment="1">
      <alignment horizontal="center" vertical="center"/>
    </xf>
    <xf numFmtId="4" fontId="127" fillId="0" borderId="5" xfId="0" applyNumberFormat="1" applyFont="1" applyBorder="1" applyAlignment="1">
      <alignment horizontal="center" vertical="center"/>
    </xf>
    <xf numFmtId="0" fontId="127" fillId="0" borderId="0" xfId="0" applyFont="1" applyAlignment="1">
      <alignment vertical="center"/>
    </xf>
    <xf numFmtId="0" fontId="128" fillId="0" borderId="11" xfId="0" applyFont="1" applyBorder="1" applyAlignment="1">
      <alignment horizontal="right" vertical="center" wrapText="1"/>
    </xf>
    <xf numFmtId="2" fontId="127" fillId="0" borderId="6" xfId="0" applyNumberFormat="1" applyFont="1" applyBorder="1" applyAlignment="1">
      <alignment horizontal="center" vertical="center"/>
    </xf>
    <xf numFmtId="0" fontId="128" fillId="3" borderId="11" xfId="0" applyFont="1" applyFill="1" applyBorder="1" applyAlignment="1">
      <alignment vertical="center" wrapText="1"/>
    </xf>
    <xf numFmtId="3" fontId="8" fillId="82" borderId="3" xfId="0" applyNumberFormat="1" applyFont="1" applyFill="1" applyBorder="1" applyAlignment="1">
      <alignment horizontal="center" vertical="center"/>
    </xf>
    <xf numFmtId="3" fontId="8" fillId="82" borderId="22" xfId="0" applyNumberFormat="1" applyFont="1" applyFill="1" applyBorder="1" applyAlignment="1">
      <alignment horizontal="center" vertical="center"/>
    </xf>
    <xf numFmtId="4" fontId="6" fillId="82" borderId="21" xfId="0" applyNumberFormat="1" applyFont="1" applyFill="1" applyBorder="1" applyAlignment="1">
      <alignment horizontal="center" vertical="center"/>
    </xf>
    <xf numFmtId="4" fontId="6" fillId="82" borderId="13" xfId="0" applyNumberFormat="1" applyFont="1" applyFill="1" applyBorder="1" applyAlignment="1">
      <alignment horizontal="center" vertical="center"/>
    </xf>
    <xf numFmtId="4" fontId="6" fillId="82" borderId="3" xfId="0" applyNumberFormat="1" applyFont="1" applyFill="1" applyBorder="1" applyAlignment="1">
      <alignment horizontal="center" vertical="center"/>
    </xf>
    <xf numFmtId="4" fontId="6" fillId="82" borderId="11" xfId="0" applyNumberFormat="1" applyFont="1" applyFill="1" applyBorder="1" applyAlignment="1">
      <alignment horizontal="center" vertical="center"/>
    </xf>
    <xf numFmtId="4" fontId="6" fillId="82" borderId="7" xfId="0" applyNumberFormat="1" applyFont="1" applyFill="1" applyBorder="1" applyAlignment="1">
      <alignment horizontal="center" vertical="center"/>
    </xf>
    <xf numFmtId="3" fontId="6" fillId="82" borderId="20" xfId="0" applyNumberFormat="1" applyFont="1" applyFill="1" applyBorder="1" applyAlignment="1">
      <alignment horizontal="center" vertical="center"/>
    </xf>
    <xf numFmtId="0" fontId="28" fillId="82" borderId="11" xfId="0" applyFont="1" applyFill="1" applyBorder="1" applyAlignment="1">
      <alignment horizontal="center" vertical="center" wrapText="1"/>
    </xf>
    <xf numFmtId="4" fontId="6" fillId="82" borderId="12" xfId="0" applyNumberFormat="1" applyFont="1" applyFill="1" applyBorder="1" applyAlignment="1">
      <alignment horizontal="center" vertical="center"/>
    </xf>
    <xf numFmtId="4" fontId="6" fillId="82" borderId="20" xfId="0" applyNumberFormat="1" applyFont="1" applyFill="1" applyBorder="1" applyAlignment="1">
      <alignment horizontal="center" vertical="center"/>
    </xf>
    <xf numFmtId="4" fontId="6" fillId="82" borderId="6" xfId="0" applyNumberFormat="1" applyFont="1" applyFill="1" applyBorder="1" applyAlignment="1">
      <alignment horizontal="center" vertical="center"/>
    </xf>
    <xf numFmtId="4" fontId="6" fillId="82" borderId="5" xfId="0" applyNumberFormat="1" applyFont="1" applyFill="1" applyBorder="1" applyAlignment="1">
      <alignment horizontal="center" vertical="center"/>
    </xf>
    <xf numFmtId="0" fontId="126" fillId="82" borderId="11" xfId="0" applyFont="1" applyFill="1" applyBorder="1" applyAlignment="1">
      <alignment horizontal="left" vertical="center" wrapText="1"/>
    </xf>
    <xf numFmtId="4" fontId="28" fillId="3" borderId="11" xfId="0" applyNumberFormat="1" applyFont="1" applyFill="1" applyBorder="1" applyAlignment="1">
      <alignment horizontal="center" vertical="center" wrapText="1"/>
    </xf>
    <xf numFmtId="4" fontId="28" fillId="3" borderId="12" xfId="0" applyNumberFormat="1" applyFont="1" applyFill="1" applyBorder="1" applyAlignment="1">
      <alignment horizontal="center" vertical="center" wrapText="1"/>
    </xf>
    <xf numFmtId="4" fontId="8" fillId="0" borderId="0" xfId="0" applyNumberFormat="1" applyFont="1" applyAlignment="1">
      <alignment vertical="center"/>
    </xf>
    <xf numFmtId="4" fontId="4" fillId="0" borderId="0" xfId="0" applyNumberFormat="1" applyFont="1" applyAlignment="1">
      <alignment horizontal="center" vertical="center" wrapText="1"/>
    </xf>
    <xf numFmtId="4" fontId="8" fillId="0" borderId="0" xfId="0" applyNumberFormat="1" applyFont="1" applyAlignment="1">
      <alignment horizontal="center" wrapText="1"/>
    </xf>
    <xf numFmtId="4" fontId="8" fillId="0" borderId="0" xfId="0" applyNumberFormat="1" applyFont="1"/>
    <xf numFmtId="4" fontId="6" fillId="81" borderId="50" xfId="0" applyNumberFormat="1" applyFont="1" applyFill="1" applyBorder="1" applyAlignment="1">
      <alignment horizontal="center" vertical="center"/>
    </xf>
    <xf numFmtId="4" fontId="6" fillId="81" borderId="17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4" fontId="14" fillId="0" borderId="0" xfId="0" applyNumberFormat="1" applyFont="1" applyAlignment="1">
      <alignment horizontal="center"/>
    </xf>
    <xf numFmtId="0" fontId="14" fillId="0" borderId="0" xfId="0" applyFont="1" applyAlignment="1">
      <alignment horizontal="center"/>
    </xf>
    <xf numFmtId="4" fontId="6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4" fontId="6" fillId="0" borderId="18" xfId="0" applyNumberFormat="1" applyFont="1" applyBorder="1" applyAlignment="1">
      <alignment horizontal="center" vertical="center" textRotation="90" wrapText="1"/>
    </xf>
    <xf numFmtId="4" fontId="6" fillId="0" borderId="57" xfId="0" applyNumberFormat="1" applyFont="1" applyBorder="1" applyAlignment="1">
      <alignment horizontal="center" vertical="center" textRotation="90" wrapText="1"/>
    </xf>
    <xf numFmtId="4" fontId="6" fillId="0" borderId="19" xfId="0" applyNumberFormat="1" applyFont="1" applyBorder="1" applyAlignment="1">
      <alignment horizontal="center" vertical="center" textRotation="90" wrapText="1"/>
    </xf>
    <xf numFmtId="4" fontId="6" fillId="0" borderId="58" xfId="0" applyNumberFormat="1" applyFont="1" applyBorder="1" applyAlignment="1">
      <alignment horizontal="center" vertical="center" textRotation="90" wrapText="1"/>
    </xf>
    <xf numFmtId="4" fontId="8" fillId="0" borderId="17" xfId="0" applyNumberFormat="1" applyFont="1" applyBorder="1" applyAlignment="1">
      <alignment horizontal="center" vertical="center" wrapText="1"/>
    </xf>
    <xf numFmtId="4" fontId="8" fillId="0" borderId="10" xfId="0" applyNumberFormat="1" applyFont="1" applyBorder="1" applyAlignment="1">
      <alignment horizontal="center" vertical="center" wrapText="1"/>
    </xf>
    <xf numFmtId="4" fontId="6" fillId="0" borderId="17" xfId="0" applyNumberFormat="1" applyFont="1" applyBorder="1" applyAlignment="1">
      <alignment horizontal="center" vertical="center" textRotation="90" wrapText="1"/>
    </xf>
    <xf numFmtId="4" fontId="6" fillId="0" borderId="10" xfId="0" applyNumberFormat="1" applyFont="1" applyBorder="1" applyAlignment="1">
      <alignment horizontal="center" vertical="center" textRotation="90" wrapText="1"/>
    </xf>
    <xf numFmtId="4" fontId="6" fillId="0" borderId="16" xfId="0" applyNumberFormat="1" applyFont="1" applyBorder="1" applyAlignment="1">
      <alignment horizontal="center" vertical="center" textRotation="90" wrapText="1"/>
    </xf>
    <xf numFmtId="4" fontId="6" fillId="0" borderId="15" xfId="0" applyNumberFormat="1" applyFont="1" applyBorder="1" applyAlignment="1">
      <alignment horizontal="center" vertical="center" textRotation="90" wrapText="1"/>
    </xf>
    <xf numFmtId="4" fontId="6" fillId="0" borderId="2" xfId="0" applyNumberFormat="1" applyFont="1" applyBorder="1" applyAlignment="1">
      <alignment horizontal="center" vertical="center" wrapText="1"/>
    </xf>
    <xf numFmtId="4" fontId="6" fillId="0" borderId="17" xfId="0" applyNumberFormat="1" applyFont="1" applyBorder="1" applyAlignment="1">
      <alignment horizontal="center" vertical="center" wrapText="1"/>
    </xf>
    <xf numFmtId="4" fontId="6" fillId="0" borderId="4" xfId="0" applyNumberFormat="1" applyFont="1" applyBorder="1" applyAlignment="1">
      <alignment horizontal="center" vertical="center" wrapText="1"/>
    </xf>
  </cellXfs>
  <cellStyles count="1414">
    <cellStyle name=" 1" xfId="39" xr:uid="{00000000-0005-0000-0000-000000000000}"/>
    <cellStyle name="_x000d__x000a_JournalTemplate=C:\COMFO\CTALK\JOURSTD.TPL_x000d__x000a_LbStateAddress=3 3 0 251 1 89 2 311_x000d__x000a_LbStateJou" xfId="40" xr:uid="{00000000-0005-0000-0000-000001000000}"/>
    <cellStyle name="!!!" xfId="41" xr:uid="{00000000-0005-0000-0000-000002000000}"/>
    <cellStyle name="!!! 2" xfId="42" xr:uid="{00000000-0005-0000-0000-000003000000}"/>
    <cellStyle name="?_x0002_nt?_x0002_ie?_x0002_de?_x0002_ b?_x0002_ch?_x0002_d ?_x0002_re?_x0002_ k?_x0002_we?_x0002_d_x0003_?_x0002_d_x000e_?_x0002_ _x0008_?_x0002__x000e_ ?_x0002_ ‡?_x0002_i`?_x0003_N_x0013_e?_x0003_'|'?_x0002_ve?_x0002_le?_x0002_s ?_x0002_i%?_x0005_größe?_x0002_ a?_x0002_he?_x0002_on?_x0002_rt?_x0002_at?_x0002_e" xfId="43" xr:uid="{00000000-0005-0000-0000-000004000000}"/>
    <cellStyle name="?_x0002_nt?_x0002_ie?_x0002_de?_x0002_ b?_x0002_ch?_x0002_d ?_x0002_re?_x0002_ k?_x0002_we?_x0002_d_x0003_?_x0002_d_x000e_?_x0002_ _x0008_?_x0002__x000e_ ?_x0002_ ‡?_x0002_i`?_x0003_N_x0013_e?_x0003_'|'?_x0002_ve?_x0002_le?_x0002_s ?_x0002_i%?_x0005_größe?_x0002_ a?_x0002_he?_x0002_on?_x0002_rt?_x0002_at?_x0002_e 2" xfId="44" xr:uid="{00000000-0005-0000-0000-000005000000}"/>
    <cellStyle name="_apjomu tabula" xfId="45" xr:uid="{00000000-0005-0000-0000-000006000000}"/>
    <cellStyle name="_apjomu tabula 2" xfId="46" xr:uid="{00000000-0005-0000-0000-000007000000}"/>
    <cellStyle name="_apjomu tabula_1-2-5" xfId="47" xr:uid="{00000000-0005-0000-0000-000008000000}"/>
    <cellStyle name="_apjomu tabula_1-4-2" xfId="48" xr:uid="{00000000-0005-0000-0000-000009000000}"/>
    <cellStyle name="_apjomu tabula_1-4-2 (piezim)" xfId="49" xr:uid="{00000000-0005-0000-0000-00000A000000}"/>
    <cellStyle name="_apjomu tabula_1-4-2 (piezim) 2" xfId="50" xr:uid="{00000000-0005-0000-0000-00000B000000}"/>
    <cellStyle name="_apjomu tabula_1-4-2 (piezim)_1-2-5" xfId="51" xr:uid="{00000000-0005-0000-0000-00000C000000}"/>
    <cellStyle name="_apjomu tabula_1-4-2 2" xfId="52" xr:uid="{00000000-0005-0000-0000-00000D000000}"/>
    <cellStyle name="_apjomu tabula_1-4-2 3" xfId="53" xr:uid="{00000000-0005-0000-0000-00000E000000}"/>
    <cellStyle name="_apjomu tabula_1-4-2_1-2-5" xfId="54" xr:uid="{00000000-0005-0000-0000-00000F000000}"/>
    <cellStyle name="_apjomu tabula_1-4-3 (piezim)" xfId="55" xr:uid="{00000000-0005-0000-0000-000010000000}"/>
    <cellStyle name="_apjomu tabula_1-4-3 (piezim) 2" xfId="56" xr:uid="{00000000-0005-0000-0000-000011000000}"/>
    <cellStyle name="_apjomu tabula_1-4-3 (piezim)_1-2-5" xfId="57" xr:uid="{00000000-0005-0000-0000-000012000000}"/>
    <cellStyle name="_apjomu tabula_1-5-1" xfId="58" xr:uid="{00000000-0005-0000-0000-000013000000}"/>
    <cellStyle name="_apjomu tabula_1-5-1 2" xfId="59" xr:uid="{00000000-0005-0000-0000-000014000000}"/>
    <cellStyle name="_apjomu tabula_1-5-1_1-2-5" xfId="60" xr:uid="{00000000-0005-0000-0000-000015000000}"/>
    <cellStyle name="_DARBU-DAUDZUMI" xfId="61" xr:uid="{00000000-0005-0000-0000-000016000000}"/>
    <cellStyle name="_Eka nr(1)(1).8 Vaganu 31.10" xfId="62" xr:uid="{00000000-0005-0000-0000-000017000000}"/>
    <cellStyle name="_Eka nr(1)(1).8 Vaganu 31.10 2" xfId="63" xr:uid="{00000000-0005-0000-0000-000018000000}"/>
    <cellStyle name="_Eka nr(1)(1).8 Vaganu 31.10_1-2-5" xfId="64" xr:uid="{00000000-0005-0000-0000-000019000000}"/>
    <cellStyle name="_Eka nr(1)(1).8 Vaganu 31.10_1-4-2" xfId="65" xr:uid="{00000000-0005-0000-0000-00001A000000}"/>
    <cellStyle name="_Eka nr(1)(1).8 Vaganu 31.10_1-4-2 (piezim)" xfId="66" xr:uid="{00000000-0005-0000-0000-00001B000000}"/>
    <cellStyle name="_Eka nr(1)(1).8 Vaganu 31.10_1-4-2 (piezim) 2" xfId="67" xr:uid="{00000000-0005-0000-0000-00001C000000}"/>
    <cellStyle name="_Eka nr(1)(1).8 Vaganu 31.10_1-4-2 (piezim)_1-2-5" xfId="68" xr:uid="{00000000-0005-0000-0000-00001D000000}"/>
    <cellStyle name="_Eka nr(1)(1).8 Vaganu 31.10_1-4-2 2" xfId="69" xr:uid="{00000000-0005-0000-0000-00001E000000}"/>
    <cellStyle name="_Eka nr(1)(1).8 Vaganu 31.10_1-4-2 3" xfId="70" xr:uid="{00000000-0005-0000-0000-00001F000000}"/>
    <cellStyle name="_Eka nr(1)(1).8 Vaganu 31.10_1-4-2_1-2-5" xfId="71" xr:uid="{00000000-0005-0000-0000-000020000000}"/>
    <cellStyle name="_Eka nr(1)(1).8 Vaganu 31.10_1-4-3 (piezim)" xfId="72" xr:uid="{00000000-0005-0000-0000-000021000000}"/>
    <cellStyle name="_Eka nr(1)(1).8 Vaganu 31.10_1-4-3 (piezim) 2" xfId="73" xr:uid="{00000000-0005-0000-0000-000022000000}"/>
    <cellStyle name="_Eka nr(1)(1).8 Vaganu 31.10_1-4-3 (piezim)_1-2-5" xfId="74" xr:uid="{00000000-0005-0000-0000-000023000000}"/>
    <cellStyle name="_Eka nr(1)(1).8 Vaganu 31.10_1-5-1" xfId="75" xr:uid="{00000000-0005-0000-0000-000024000000}"/>
    <cellStyle name="_Eka nr(1)(1).8 Vaganu 31.10_1-5-1 2" xfId="76" xr:uid="{00000000-0005-0000-0000-000025000000}"/>
    <cellStyle name="_Eka nr(1)(1).8 Vaganu 31.10_1-5-1_1-2-5" xfId="77" xr:uid="{00000000-0005-0000-0000-000026000000}"/>
    <cellStyle name="_HansabankaCaka37" xfId="78" xr:uid="{00000000-0005-0000-0000-000027000000}"/>
    <cellStyle name="_HansabankaCaka37 2" xfId="79" xr:uid="{00000000-0005-0000-0000-000028000000}"/>
    <cellStyle name="_HansabankaCaka37_1-2-5" xfId="80" xr:uid="{00000000-0005-0000-0000-000029000000}"/>
    <cellStyle name="_HansabankaCaka37_1-4-2" xfId="81" xr:uid="{00000000-0005-0000-0000-00002A000000}"/>
    <cellStyle name="_HansabankaCaka37_1-4-2 (piezim)" xfId="82" xr:uid="{00000000-0005-0000-0000-00002B000000}"/>
    <cellStyle name="_HansabankaCaka37_1-4-3 (piezim)" xfId="83" xr:uid="{00000000-0005-0000-0000-00002C000000}"/>
    <cellStyle name="_HansabankaCaka37_1-5-1" xfId="84" xr:uid="{00000000-0005-0000-0000-00002D000000}"/>
    <cellStyle name="_HansabankaCaka37darb" xfId="85" xr:uid="{00000000-0005-0000-0000-00002E000000}"/>
    <cellStyle name="_HansabankaCaka37darb 2" xfId="86" xr:uid="{00000000-0005-0000-0000-00002F000000}"/>
    <cellStyle name="_HansabankaCaka37darb_1-2-5" xfId="87" xr:uid="{00000000-0005-0000-0000-000030000000}"/>
    <cellStyle name="_HansabankaCaka37darb_1-4-2" xfId="88" xr:uid="{00000000-0005-0000-0000-000031000000}"/>
    <cellStyle name="_HansabankaCaka37darb_1-4-2 (piezim)" xfId="89" xr:uid="{00000000-0005-0000-0000-000032000000}"/>
    <cellStyle name="_HansabankaCaka37darb_1-4-3 (piezim)" xfId="90" xr:uid="{00000000-0005-0000-0000-000033000000}"/>
    <cellStyle name="_HansabankaCaka37darb_1-5-1" xfId="91" xr:uid="{00000000-0005-0000-0000-000034000000}"/>
    <cellStyle name="_HansabankaKurzPr132" xfId="92" xr:uid="{00000000-0005-0000-0000-000035000000}"/>
    <cellStyle name="_HansabankaKurzPr132 2" xfId="93" xr:uid="{00000000-0005-0000-0000-000036000000}"/>
    <cellStyle name="_HansabankaKurzPr132_1-2-5" xfId="94" xr:uid="{00000000-0005-0000-0000-000037000000}"/>
    <cellStyle name="_HansabankaKurzPr132_1-4-2" xfId="95" xr:uid="{00000000-0005-0000-0000-000038000000}"/>
    <cellStyle name="_HansabankaKurzPr132_1-4-2 (piezim)" xfId="96" xr:uid="{00000000-0005-0000-0000-000039000000}"/>
    <cellStyle name="_HansabankaKurzPr132_1-4-3 (piezim)" xfId="97" xr:uid="{00000000-0005-0000-0000-00003A000000}"/>
    <cellStyle name="_HansabankaKurzPr132_1-5-1" xfId="98" xr:uid="{00000000-0005-0000-0000-00003B000000}"/>
    <cellStyle name="_HANSA-CAKA-2006" xfId="99" xr:uid="{00000000-0005-0000-0000-00003C000000}"/>
    <cellStyle name="_HANSA-CAKA-2006 2" xfId="100" xr:uid="{00000000-0005-0000-0000-00003D000000}"/>
    <cellStyle name="_HANSA-CAKA-2006_1-2-5" xfId="101" xr:uid="{00000000-0005-0000-0000-00003E000000}"/>
    <cellStyle name="_HANSA-CAKA-2006_1-4-2" xfId="102" xr:uid="{00000000-0005-0000-0000-00003F000000}"/>
    <cellStyle name="_HANSA-CAKA-2006_1-4-2 (piezim)" xfId="103" xr:uid="{00000000-0005-0000-0000-000040000000}"/>
    <cellStyle name="_HANSA-CAKA-2006_1-4-2 (piezim) 2" xfId="104" xr:uid="{00000000-0005-0000-0000-000041000000}"/>
    <cellStyle name="_HANSA-CAKA-2006_1-4-2 (piezim)_1-2-5" xfId="105" xr:uid="{00000000-0005-0000-0000-000042000000}"/>
    <cellStyle name="_HANSA-CAKA-2006_1-4-2 2" xfId="106" xr:uid="{00000000-0005-0000-0000-000043000000}"/>
    <cellStyle name="_HANSA-CAKA-2006_1-4-2 3" xfId="107" xr:uid="{00000000-0005-0000-0000-000044000000}"/>
    <cellStyle name="_HANSA-CAKA-2006_1-4-2_1-2-5" xfId="108" xr:uid="{00000000-0005-0000-0000-000045000000}"/>
    <cellStyle name="_HANSA-CAKA-2006_1-4-3 (piezim)" xfId="109" xr:uid="{00000000-0005-0000-0000-000046000000}"/>
    <cellStyle name="_HANSA-CAKA-2006_1-4-3 (piezim) 2" xfId="110" xr:uid="{00000000-0005-0000-0000-000047000000}"/>
    <cellStyle name="_HANSA-CAKA-2006_1-4-3 (piezim)_1-2-5" xfId="111" xr:uid="{00000000-0005-0000-0000-000048000000}"/>
    <cellStyle name="_HANSA-CAKA-2006_1-5-1" xfId="112" xr:uid="{00000000-0005-0000-0000-000049000000}"/>
    <cellStyle name="_HANSA-CAKA-2006_1-5-1 2" xfId="113" xr:uid="{00000000-0005-0000-0000-00004A000000}"/>
    <cellStyle name="_HANSA-CAKA-2006_1-5-1_1-2-5" xfId="114" xr:uid="{00000000-0005-0000-0000-00004B000000}"/>
    <cellStyle name="_LatvijasGaze" xfId="115" xr:uid="{00000000-0005-0000-0000-00004C000000}"/>
    <cellStyle name="_LatvijasGaze 2" xfId="116" xr:uid="{00000000-0005-0000-0000-00004D000000}"/>
    <cellStyle name="_LatvijasGaze_1-2-5" xfId="117" xr:uid="{00000000-0005-0000-0000-00004E000000}"/>
    <cellStyle name="_LatvijasGaze_1-4-2" xfId="118" xr:uid="{00000000-0005-0000-0000-00004F000000}"/>
    <cellStyle name="_LatvijasGaze_1-4-2 (piezim)" xfId="119" xr:uid="{00000000-0005-0000-0000-000050000000}"/>
    <cellStyle name="_LatvijasGaze_1-4-3 (piezim)" xfId="120" xr:uid="{00000000-0005-0000-0000-000051000000}"/>
    <cellStyle name="_LatvijasGaze_1-5-1" xfId="121" xr:uid="{00000000-0005-0000-0000-000052000000}"/>
    <cellStyle name="_Maskav240telpuRem" xfId="122" xr:uid="{00000000-0005-0000-0000-000053000000}"/>
    <cellStyle name="_Maskav240telpuRem 2" xfId="123" xr:uid="{00000000-0005-0000-0000-000054000000}"/>
    <cellStyle name="_Maskav240telpuRem_1-2-5" xfId="124" xr:uid="{00000000-0005-0000-0000-000055000000}"/>
    <cellStyle name="_Maskav240telpuRem_1-4-2" xfId="125" xr:uid="{00000000-0005-0000-0000-000056000000}"/>
    <cellStyle name="_Maskav240telpuRem_1-4-2 (piezim)" xfId="126" xr:uid="{00000000-0005-0000-0000-000057000000}"/>
    <cellStyle name="_Maskav240telpuRem_1-4-2 (piezim) 2" xfId="127" xr:uid="{00000000-0005-0000-0000-000058000000}"/>
    <cellStyle name="_Maskav240telpuRem_1-4-2 (piezim)_1-2-5" xfId="128" xr:uid="{00000000-0005-0000-0000-000059000000}"/>
    <cellStyle name="_Maskav240telpuRem_1-4-2 2" xfId="129" xr:uid="{00000000-0005-0000-0000-00005A000000}"/>
    <cellStyle name="_Maskav240telpuRem_1-4-2 3" xfId="130" xr:uid="{00000000-0005-0000-0000-00005B000000}"/>
    <cellStyle name="_Maskav240telpuRem_1-4-2_1-2-5" xfId="131" xr:uid="{00000000-0005-0000-0000-00005C000000}"/>
    <cellStyle name="_Maskav240telpuRem_1-4-3 (piezim)" xfId="132" xr:uid="{00000000-0005-0000-0000-00005D000000}"/>
    <cellStyle name="_Maskav240telpuRem_1-4-3 (piezim) 2" xfId="133" xr:uid="{00000000-0005-0000-0000-00005E000000}"/>
    <cellStyle name="_Maskav240telpuRem_1-4-3 (piezim)_1-2-5" xfId="134" xr:uid="{00000000-0005-0000-0000-00005F000000}"/>
    <cellStyle name="_Maskav240telpuRem_1-5-1" xfId="135" xr:uid="{00000000-0005-0000-0000-000060000000}"/>
    <cellStyle name="_Maskav240telpuRem_1-5-1 2" xfId="136" xr:uid="{00000000-0005-0000-0000-000061000000}"/>
    <cellStyle name="_Maskav240telpuRem_1-5-1_1-2-5" xfId="137" xr:uid="{00000000-0005-0000-0000-000062000000}"/>
    <cellStyle name="_ORLANDS 25-04-05 2Privatmaja Jurmala Birz-Upisa 10" xfId="138" xr:uid="{00000000-0005-0000-0000-000063000000}"/>
    <cellStyle name="_ORLANDS 25-04-05 2Privatmaja Jurmala Birz-Upisa 10 2" xfId="139" xr:uid="{00000000-0005-0000-0000-000064000000}"/>
    <cellStyle name="_ORLANDS 25-04-05 2Privatmaja Jurmala Birz-Upisa 10_1-2-5" xfId="140" xr:uid="{00000000-0005-0000-0000-000065000000}"/>
    <cellStyle name="_ORLANDS 25-04-05 2Privatmaja Jurmala Birz-Upisa 10_1-4-2" xfId="141" xr:uid="{00000000-0005-0000-0000-000066000000}"/>
    <cellStyle name="_ORLANDS 25-04-05 2Privatmaja Jurmala Birz-Upisa 10_1-4-2 (piezim)" xfId="142" xr:uid="{00000000-0005-0000-0000-000067000000}"/>
    <cellStyle name="_ORLANDS 25-04-05 2Privatmaja Jurmala Birz-Upisa 10_1-4-2 (piezim) 2" xfId="143" xr:uid="{00000000-0005-0000-0000-000068000000}"/>
    <cellStyle name="_ORLANDS 25-04-05 2Privatmaja Jurmala Birz-Upisa 10_1-4-2 (piezim)_1-2-5" xfId="144" xr:uid="{00000000-0005-0000-0000-000069000000}"/>
    <cellStyle name="_ORLANDS 25-04-05 2Privatmaja Jurmala Birz-Upisa 10_1-4-2 2" xfId="145" xr:uid="{00000000-0005-0000-0000-00006A000000}"/>
    <cellStyle name="_ORLANDS 25-04-05 2Privatmaja Jurmala Birz-Upisa 10_1-4-2 3" xfId="146" xr:uid="{00000000-0005-0000-0000-00006B000000}"/>
    <cellStyle name="_ORLANDS 25-04-05 2Privatmaja Jurmala Birz-Upisa 10_1-4-2_1-2-5" xfId="147" xr:uid="{00000000-0005-0000-0000-00006C000000}"/>
    <cellStyle name="_ORLANDS 25-04-05 2Privatmaja Jurmala Birz-Upisa 10_1-4-3 (piezim)" xfId="148" xr:uid="{00000000-0005-0000-0000-00006D000000}"/>
    <cellStyle name="_ORLANDS 25-04-05 2Privatmaja Jurmala Birz-Upisa 10_1-4-3 (piezim) 2" xfId="149" xr:uid="{00000000-0005-0000-0000-00006E000000}"/>
    <cellStyle name="_ORLANDS 25-04-05 2Privatmaja Jurmala Birz-Upisa 10_1-4-3 (piezim)_1-2-5" xfId="150" xr:uid="{00000000-0005-0000-0000-00006F000000}"/>
    <cellStyle name="_ORLANDS 25-04-05 2Privatmaja Jurmala Birz-Upisa 10_1-5-1" xfId="151" xr:uid="{00000000-0005-0000-0000-000070000000}"/>
    <cellStyle name="_ORLANDS 25-04-05 2Privatmaja Jurmala Birz-Upisa 10_1-5-1 2" xfId="152" xr:uid="{00000000-0005-0000-0000-000071000000}"/>
    <cellStyle name="_ORLANDS 25-04-05 2Privatmaja Jurmala Birz-Upisa 10_1-5-1_1-2-5" xfId="153" xr:uid="{00000000-0005-0000-0000-000072000000}"/>
    <cellStyle name="_ORLANDS 25-04-05 2Privatmaja Jurmala Birz-Upisa 10_RinduMaj _Labiekart" xfId="154" xr:uid="{00000000-0005-0000-0000-000073000000}"/>
    <cellStyle name="_ORLANDS 25-04-05 2Privatmaja Jurmala Birz-Upisa 10_RinduMaj _Labiekart 2" xfId="155" xr:uid="{00000000-0005-0000-0000-000074000000}"/>
    <cellStyle name="_ORLANDS 25-04-05 2Privatmaja Jurmala Birz-Upisa 10_RinduMaj _Labiekart_1-2-5" xfId="156" xr:uid="{00000000-0005-0000-0000-000075000000}"/>
    <cellStyle name="_ORLANDS 25-04-05 2Privatmaja Jurmala Birz-Upisa 10_RinduMaj _Labiekart_1-4-2" xfId="157" xr:uid="{00000000-0005-0000-0000-000076000000}"/>
    <cellStyle name="_ORLANDS 25-04-05 2Privatmaja Jurmala Birz-Upisa 10_RinduMaj _Labiekart_1-4-2 (piezim)" xfId="158" xr:uid="{00000000-0005-0000-0000-000077000000}"/>
    <cellStyle name="_ORLANDS 25-04-05 2Privatmaja Jurmala Birz-Upisa 10_RinduMaj _Labiekart_1-4-2 (piezim) 2" xfId="159" xr:uid="{00000000-0005-0000-0000-000078000000}"/>
    <cellStyle name="_ORLANDS 25-04-05 2Privatmaja Jurmala Birz-Upisa 10_RinduMaj _Labiekart_1-4-2 (piezim)_1-2-5" xfId="160" xr:uid="{00000000-0005-0000-0000-000079000000}"/>
    <cellStyle name="_ORLANDS 25-04-05 2Privatmaja Jurmala Birz-Upisa 10_RinduMaj _Labiekart_1-4-2 2" xfId="161" xr:uid="{00000000-0005-0000-0000-00007A000000}"/>
    <cellStyle name="_ORLANDS 25-04-05 2Privatmaja Jurmala Birz-Upisa 10_RinduMaj _Labiekart_1-4-2 3" xfId="162" xr:uid="{00000000-0005-0000-0000-00007B000000}"/>
    <cellStyle name="_ORLANDS 25-04-05 2Privatmaja Jurmala Birz-Upisa 10_RinduMaj _Labiekart_1-4-2_1-2-5" xfId="163" xr:uid="{00000000-0005-0000-0000-00007C000000}"/>
    <cellStyle name="_ORLANDS 25-04-05 2Privatmaja Jurmala Birz-Upisa 10_RinduMaj _Labiekart_1-4-3 (piezim)" xfId="164" xr:uid="{00000000-0005-0000-0000-00007D000000}"/>
    <cellStyle name="_ORLANDS 25-04-05 2Privatmaja Jurmala Birz-Upisa 10_RinduMaj _Labiekart_1-4-3 (piezim) 2" xfId="165" xr:uid="{00000000-0005-0000-0000-00007E000000}"/>
    <cellStyle name="_ORLANDS 25-04-05 2Privatmaja Jurmala Birz-Upisa 10_RinduMaj _Labiekart_1-4-3 (piezim)_1-2-5" xfId="166" xr:uid="{00000000-0005-0000-0000-00007F000000}"/>
    <cellStyle name="_ORLANDS 25-04-05 2Privatmaja Jurmala Birz-Upisa 10_RinduMaj _Labiekart_1-5-1" xfId="167" xr:uid="{00000000-0005-0000-0000-000080000000}"/>
    <cellStyle name="_ORLANDS 25-04-05 2Privatmaja Jurmala Birz-Upisa 10_RinduMaj _Labiekart_1-5-1 2" xfId="168" xr:uid="{00000000-0005-0000-0000-000081000000}"/>
    <cellStyle name="_ORLANDS 25-04-05 2Privatmaja Jurmala Birz-Upisa 10_RinduMaj _Labiekart_1-5-1_1-2-5" xfId="169" xr:uid="{00000000-0005-0000-0000-000082000000}"/>
    <cellStyle name="_ORLANDS 25-04-05 2Privatmaja Jurmala Birz-Upisa 10_RinduMaj_Sag_dar" xfId="170" xr:uid="{00000000-0005-0000-0000-000083000000}"/>
    <cellStyle name="_ORLANDS 25-04-05 2Privatmaja Jurmala Birz-Upisa 10_RinduMaj_Sag_dar 2" xfId="171" xr:uid="{00000000-0005-0000-0000-000084000000}"/>
    <cellStyle name="_ORLANDS 25-04-05 2Privatmaja Jurmala Birz-Upisa 10_RinduMaj_Sag_dar_1-2-5" xfId="172" xr:uid="{00000000-0005-0000-0000-000085000000}"/>
    <cellStyle name="_ORLANDS 25-04-05 2Privatmaja Jurmala Birz-Upisa 10_RinduMaj_Sag_dar_1-4-2" xfId="173" xr:uid="{00000000-0005-0000-0000-000086000000}"/>
    <cellStyle name="_ORLANDS 25-04-05 2Privatmaja Jurmala Birz-Upisa 10_RinduMaj_Sag_dar_1-4-2 (piezim)" xfId="174" xr:uid="{00000000-0005-0000-0000-000087000000}"/>
    <cellStyle name="_ORLANDS 25-04-05 2Privatmaja Jurmala Birz-Upisa 10_RinduMaj_Sag_dar_1-4-2 (piezim) 2" xfId="175" xr:uid="{00000000-0005-0000-0000-000088000000}"/>
    <cellStyle name="_ORLANDS 25-04-05 2Privatmaja Jurmala Birz-Upisa 10_RinduMaj_Sag_dar_1-4-2 (piezim)_1-2-5" xfId="176" xr:uid="{00000000-0005-0000-0000-000089000000}"/>
    <cellStyle name="_ORLANDS 25-04-05 2Privatmaja Jurmala Birz-Upisa 10_RinduMaj_Sag_dar_1-4-2 2" xfId="177" xr:uid="{00000000-0005-0000-0000-00008A000000}"/>
    <cellStyle name="_ORLANDS 25-04-05 2Privatmaja Jurmala Birz-Upisa 10_RinduMaj_Sag_dar_1-4-2 3" xfId="178" xr:uid="{00000000-0005-0000-0000-00008B000000}"/>
    <cellStyle name="_ORLANDS 25-04-05 2Privatmaja Jurmala Birz-Upisa 10_RinduMaj_Sag_dar_1-4-2_1-2-5" xfId="179" xr:uid="{00000000-0005-0000-0000-00008C000000}"/>
    <cellStyle name="_ORLANDS 25-04-05 2Privatmaja Jurmala Birz-Upisa 10_RinduMaj_Sag_dar_1-4-3 (piezim)" xfId="180" xr:uid="{00000000-0005-0000-0000-00008D000000}"/>
    <cellStyle name="_ORLANDS 25-04-05 2Privatmaja Jurmala Birz-Upisa 10_RinduMaj_Sag_dar_1-4-3 (piezim) 2" xfId="181" xr:uid="{00000000-0005-0000-0000-00008E000000}"/>
    <cellStyle name="_ORLANDS 25-04-05 2Privatmaja Jurmala Birz-Upisa 10_RinduMaj_Sag_dar_1-4-3 (piezim)_1-2-5" xfId="182" xr:uid="{00000000-0005-0000-0000-00008F000000}"/>
    <cellStyle name="_ORLANDS 25-04-05 2Privatmaja Jurmala Birz-Upisa 10_RinduMaj_Sag_dar_1-5-1" xfId="183" xr:uid="{00000000-0005-0000-0000-000090000000}"/>
    <cellStyle name="_ORLANDS 25-04-05 2Privatmaja Jurmala Birz-Upisa 10_RinduMaj_Sag_dar_1-5-1 2" xfId="184" xr:uid="{00000000-0005-0000-0000-000091000000}"/>
    <cellStyle name="_ORLANDS 25-04-05 2Privatmaja Jurmala Birz-Upisa 10_RinduMaj_Sag_dar_1-5-1_1-2-5" xfId="185" xr:uid="{00000000-0005-0000-0000-000092000000}"/>
    <cellStyle name="_RinduDzivEkas" xfId="186" xr:uid="{00000000-0005-0000-0000-000093000000}"/>
    <cellStyle name="_RinduDzivEkas 2" xfId="187" xr:uid="{00000000-0005-0000-0000-000094000000}"/>
    <cellStyle name="_RinduDzivEkas_1-2-5" xfId="188" xr:uid="{00000000-0005-0000-0000-000095000000}"/>
    <cellStyle name="_RinduDzivEkas_1-4-2" xfId="189" xr:uid="{00000000-0005-0000-0000-000096000000}"/>
    <cellStyle name="_RinduDzivEkas_1-4-2 (piezim)" xfId="190" xr:uid="{00000000-0005-0000-0000-000097000000}"/>
    <cellStyle name="_RinduDzivEkas_1-4-3 (piezim)" xfId="191" xr:uid="{00000000-0005-0000-0000-000098000000}"/>
    <cellStyle name="_RinduDzivEkas_1-5-1" xfId="192" xr:uid="{00000000-0005-0000-0000-000099000000}"/>
    <cellStyle name="_RNCtelpuRemRitausmas16" xfId="193" xr:uid="{00000000-0005-0000-0000-00009A000000}"/>
    <cellStyle name="_RNCtelpuRemRitausmas16 2" xfId="194" xr:uid="{00000000-0005-0000-0000-00009B000000}"/>
    <cellStyle name="_RNCtelpuRemRitausmas16_1-2-5" xfId="195" xr:uid="{00000000-0005-0000-0000-00009C000000}"/>
    <cellStyle name="_RNCtelpuRemRitausmas16_1-4-2" xfId="196" xr:uid="{00000000-0005-0000-0000-00009D000000}"/>
    <cellStyle name="_RNCtelpuRemRitausmas16_1-4-2 (piezim)" xfId="197" xr:uid="{00000000-0005-0000-0000-00009E000000}"/>
    <cellStyle name="_RNCtelpuRemRitausmas16_1-4-3 (piezim)" xfId="198" xr:uid="{00000000-0005-0000-0000-00009F000000}"/>
    <cellStyle name="_RNCtelpuRemRitausmas16_1-5-1" xfId="199" xr:uid="{00000000-0005-0000-0000-0000A0000000}"/>
    <cellStyle name="_SAF-2006-1stCehaDemontDarbi" xfId="200" xr:uid="{00000000-0005-0000-0000-0000A1000000}"/>
    <cellStyle name="_SAF-2006-1stCehaDemontDarbi 2" xfId="201" xr:uid="{00000000-0005-0000-0000-0000A2000000}"/>
    <cellStyle name="_SAF-2006-1stCehaDemontDarbi_1-2-5" xfId="202" xr:uid="{00000000-0005-0000-0000-0000A3000000}"/>
    <cellStyle name="_SAF-2006-1stCehaDemontDarbi_1-4-2" xfId="203" xr:uid="{00000000-0005-0000-0000-0000A4000000}"/>
    <cellStyle name="_SAF-2006-1stCehaDemontDarbi_1-4-2 (piezim)" xfId="204" xr:uid="{00000000-0005-0000-0000-0000A5000000}"/>
    <cellStyle name="_SAF-2006-1stCehaDemontDarbi_1-4-2 (piezim) 2" xfId="205" xr:uid="{00000000-0005-0000-0000-0000A6000000}"/>
    <cellStyle name="_SAF-2006-1stCehaDemontDarbi_1-4-2 (piezim)_1-2-5" xfId="206" xr:uid="{00000000-0005-0000-0000-0000A7000000}"/>
    <cellStyle name="_SAF-2006-1stCehaDemontDarbi_1-4-2 2" xfId="207" xr:uid="{00000000-0005-0000-0000-0000A8000000}"/>
    <cellStyle name="_SAF-2006-1stCehaDemontDarbi_1-4-2 3" xfId="208" xr:uid="{00000000-0005-0000-0000-0000A9000000}"/>
    <cellStyle name="_SAF-2006-1stCehaDemontDarbi_1-4-2_1-2-5" xfId="209" xr:uid="{00000000-0005-0000-0000-0000AA000000}"/>
    <cellStyle name="_SAF-2006-1stCehaDemontDarbi_1-4-3 (piezim)" xfId="210" xr:uid="{00000000-0005-0000-0000-0000AB000000}"/>
    <cellStyle name="_SAF-2006-1stCehaDemontDarbi_1-4-3 (piezim) 2" xfId="211" xr:uid="{00000000-0005-0000-0000-0000AC000000}"/>
    <cellStyle name="_SAF-2006-1stCehaDemontDarbi_1-4-3 (piezim)_1-2-5" xfId="212" xr:uid="{00000000-0005-0000-0000-0000AD000000}"/>
    <cellStyle name="_SAF-2006-1stCehaDemontDarbi_1-5-1" xfId="213" xr:uid="{00000000-0005-0000-0000-0000AE000000}"/>
    <cellStyle name="_SAF-2006-1stCehaDemontDarbi_1-5-1 2" xfId="214" xr:uid="{00000000-0005-0000-0000-0000AF000000}"/>
    <cellStyle name="_SAF-2006-1stCehaDemontDarbi_1-5-1_1-2-5" xfId="215" xr:uid="{00000000-0005-0000-0000-0000B0000000}"/>
    <cellStyle name="_SAF-2006-Ofisi-2" xfId="216" xr:uid="{00000000-0005-0000-0000-0000B1000000}"/>
    <cellStyle name="_SAF-2006-Ofisi-2 2" xfId="217" xr:uid="{00000000-0005-0000-0000-0000B2000000}"/>
    <cellStyle name="_SAF-2006-Ofisi-2_1-2-5" xfId="218" xr:uid="{00000000-0005-0000-0000-0000B3000000}"/>
    <cellStyle name="_SAF-2006-Ofisi-2_1-4-2" xfId="219" xr:uid="{00000000-0005-0000-0000-0000B4000000}"/>
    <cellStyle name="_SAF-2006-Ofisi-2_1-4-2 (piezim)" xfId="220" xr:uid="{00000000-0005-0000-0000-0000B5000000}"/>
    <cellStyle name="_SAF-2006-Ofisi-2_1-4-2 (piezim) 2" xfId="221" xr:uid="{00000000-0005-0000-0000-0000B6000000}"/>
    <cellStyle name="_SAF-2006-Ofisi-2_1-4-2 (piezim)_1-2-5" xfId="222" xr:uid="{00000000-0005-0000-0000-0000B7000000}"/>
    <cellStyle name="_SAF-2006-Ofisi-2_1-4-2 2" xfId="223" xr:uid="{00000000-0005-0000-0000-0000B8000000}"/>
    <cellStyle name="_SAF-2006-Ofisi-2_1-4-2 3" xfId="224" xr:uid="{00000000-0005-0000-0000-0000B9000000}"/>
    <cellStyle name="_SAF-2006-Ofisi-2_1-4-2_1-2-5" xfId="225" xr:uid="{00000000-0005-0000-0000-0000BA000000}"/>
    <cellStyle name="_SAF-2006-Ofisi-2_1-4-3 (piezim)" xfId="226" xr:uid="{00000000-0005-0000-0000-0000BB000000}"/>
    <cellStyle name="_SAF-2006-Ofisi-2_1-4-3 (piezim) 2" xfId="227" xr:uid="{00000000-0005-0000-0000-0000BC000000}"/>
    <cellStyle name="_SAF-2006-Ofisi-2_1-4-3 (piezim)_1-2-5" xfId="228" xr:uid="{00000000-0005-0000-0000-0000BD000000}"/>
    <cellStyle name="_SAF-2006-Ofisi-2_1-5-1" xfId="229" xr:uid="{00000000-0005-0000-0000-0000BE000000}"/>
    <cellStyle name="_SAF-2006-Ofisi-2_1-5-1 2" xfId="230" xr:uid="{00000000-0005-0000-0000-0000BF000000}"/>
    <cellStyle name="_SAF-2006-Ofisi-2_1-5-1_1-2-5" xfId="231" xr:uid="{00000000-0005-0000-0000-0000C0000000}"/>
    <cellStyle name="_SAF-2006-Tualetes" xfId="232" xr:uid="{00000000-0005-0000-0000-0000C1000000}"/>
    <cellStyle name="_SAF-2006-Tualetes 2" xfId="233" xr:uid="{00000000-0005-0000-0000-0000C2000000}"/>
    <cellStyle name="_SAF-2006-Tualetes_1-2-5" xfId="234" xr:uid="{00000000-0005-0000-0000-0000C3000000}"/>
    <cellStyle name="_SAF-2006-Tualetes_1-4-2" xfId="235" xr:uid="{00000000-0005-0000-0000-0000C4000000}"/>
    <cellStyle name="_SAF-2006-Tualetes_1-4-2 (piezim)" xfId="236" xr:uid="{00000000-0005-0000-0000-0000C5000000}"/>
    <cellStyle name="_SAF-2006-Tualetes_1-4-2 (piezim) 2" xfId="237" xr:uid="{00000000-0005-0000-0000-0000C6000000}"/>
    <cellStyle name="_SAF-2006-Tualetes_1-4-2 (piezim)_1-2-5" xfId="238" xr:uid="{00000000-0005-0000-0000-0000C7000000}"/>
    <cellStyle name="_SAF-2006-Tualetes_1-4-2 2" xfId="239" xr:uid="{00000000-0005-0000-0000-0000C8000000}"/>
    <cellStyle name="_SAF-2006-Tualetes_1-4-2 3" xfId="240" xr:uid="{00000000-0005-0000-0000-0000C9000000}"/>
    <cellStyle name="_SAF-2006-Tualetes_1-4-2_1-2-5" xfId="241" xr:uid="{00000000-0005-0000-0000-0000CA000000}"/>
    <cellStyle name="_SAF-2006-Tualetes_1-4-3 (piezim)" xfId="242" xr:uid="{00000000-0005-0000-0000-0000CB000000}"/>
    <cellStyle name="_SAF-2006-Tualetes_1-4-3 (piezim) 2" xfId="243" xr:uid="{00000000-0005-0000-0000-0000CC000000}"/>
    <cellStyle name="_SAF-2006-Tualetes_1-4-3 (piezim)_1-2-5" xfId="244" xr:uid="{00000000-0005-0000-0000-0000CD000000}"/>
    <cellStyle name="_SAF-2006-Tualetes_1-5-1" xfId="245" xr:uid="{00000000-0005-0000-0000-0000CE000000}"/>
    <cellStyle name="_SAF-2006-Tualetes_1-5-1 2" xfId="246" xr:uid="{00000000-0005-0000-0000-0000CF000000}"/>
    <cellStyle name="_SAF-2006-Tualetes_1-5-1_1-2-5" xfId="247" xr:uid="{00000000-0005-0000-0000-0000D0000000}"/>
    <cellStyle name="_UNIBANKA 2006" xfId="248" xr:uid="{00000000-0005-0000-0000-0000D1000000}"/>
    <cellStyle name="_UNIBANKA 2006 2" xfId="249" xr:uid="{00000000-0005-0000-0000-0000D2000000}"/>
    <cellStyle name="_UNIBANKA 2006_1-2-5" xfId="250" xr:uid="{00000000-0005-0000-0000-0000D3000000}"/>
    <cellStyle name="_UNIBANKA 2006_1-4-2" xfId="251" xr:uid="{00000000-0005-0000-0000-0000D4000000}"/>
    <cellStyle name="_UNIBANKA 2006_1-4-2 (piezim)" xfId="252" xr:uid="{00000000-0005-0000-0000-0000D5000000}"/>
    <cellStyle name="_UNIBANKA 2006_1-4-3 (piezim)" xfId="253" xr:uid="{00000000-0005-0000-0000-0000D6000000}"/>
    <cellStyle name="_UNIBANKA 2006_1-5-1" xfId="254" xr:uid="{00000000-0005-0000-0000-0000D7000000}"/>
    <cellStyle name="_UNIBANKA2006" xfId="255" xr:uid="{00000000-0005-0000-0000-0000D8000000}"/>
    <cellStyle name="_UNIBANKA2006 2" xfId="256" xr:uid="{00000000-0005-0000-0000-0000D9000000}"/>
    <cellStyle name="_UNIBANKA2006_1-2-5" xfId="257" xr:uid="{00000000-0005-0000-0000-0000DA000000}"/>
    <cellStyle name="_UNIBANKA2006_1-4-2" xfId="258" xr:uid="{00000000-0005-0000-0000-0000DB000000}"/>
    <cellStyle name="_UNIBANKA2006_1-4-2 (piezim)" xfId="259" xr:uid="{00000000-0005-0000-0000-0000DC000000}"/>
    <cellStyle name="_UNIBANKA2006_1-4-3 (piezim)" xfId="260" xr:uid="{00000000-0005-0000-0000-0000DD000000}"/>
    <cellStyle name="_UNIBANKA2006_1-5-1" xfId="261" xr:uid="{00000000-0005-0000-0000-0000DE000000}"/>
    <cellStyle name="_Zoga izbuve" xfId="262" xr:uid="{00000000-0005-0000-0000-0000DF000000}"/>
    <cellStyle name="_Zoga izbuve 2" xfId="263" xr:uid="{00000000-0005-0000-0000-0000E0000000}"/>
    <cellStyle name="_Zoga izbuve_1-2-5" xfId="264" xr:uid="{00000000-0005-0000-0000-0000E1000000}"/>
    <cellStyle name="_Zoga izbuve_1-4-2" xfId="265" xr:uid="{00000000-0005-0000-0000-0000E2000000}"/>
    <cellStyle name="_Zoga izbuve_1-4-2 (piezim)" xfId="266" xr:uid="{00000000-0005-0000-0000-0000E3000000}"/>
    <cellStyle name="_Zoga izbuve_1-4-2 (piezim) 2" xfId="267" xr:uid="{00000000-0005-0000-0000-0000E4000000}"/>
    <cellStyle name="_Zoga izbuve_1-4-2 (piezim)_1-2-5" xfId="268" xr:uid="{00000000-0005-0000-0000-0000E5000000}"/>
    <cellStyle name="_Zoga izbuve_1-4-2 2" xfId="269" xr:uid="{00000000-0005-0000-0000-0000E6000000}"/>
    <cellStyle name="_Zoga izbuve_1-4-2 3" xfId="270" xr:uid="{00000000-0005-0000-0000-0000E7000000}"/>
    <cellStyle name="_Zoga izbuve_1-4-2_1-2-5" xfId="271" xr:uid="{00000000-0005-0000-0000-0000E8000000}"/>
    <cellStyle name="_Zoga izbuve_1-4-3 (piezim)" xfId="272" xr:uid="{00000000-0005-0000-0000-0000E9000000}"/>
    <cellStyle name="_Zoga izbuve_1-4-3 (piezim) 2" xfId="273" xr:uid="{00000000-0005-0000-0000-0000EA000000}"/>
    <cellStyle name="_Zoga izbuve_1-4-3 (piezim)_1-2-5" xfId="274" xr:uid="{00000000-0005-0000-0000-0000EB000000}"/>
    <cellStyle name="_Zoga izbuve_1-5-1" xfId="275" xr:uid="{00000000-0005-0000-0000-0000EC000000}"/>
    <cellStyle name="_Zoga izbuve_1-5-1 2" xfId="276" xr:uid="{00000000-0005-0000-0000-0000ED000000}"/>
    <cellStyle name="_Zoga izbuve_1-5-1_1-2-5" xfId="277" xr:uid="{00000000-0005-0000-0000-0000EE000000}"/>
    <cellStyle name="_Zoga izbuve_RinduMaj _Labiekart" xfId="278" xr:uid="{00000000-0005-0000-0000-0000EF000000}"/>
    <cellStyle name="_Zoga izbuve_RinduMaj _Labiekart 2" xfId="279" xr:uid="{00000000-0005-0000-0000-0000F0000000}"/>
    <cellStyle name="_Zoga izbuve_RinduMaj _Labiekart_1-2-5" xfId="280" xr:uid="{00000000-0005-0000-0000-0000F1000000}"/>
    <cellStyle name="_Zoga izbuve_RinduMaj _Labiekart_1-4-2" xfId="281" xr:uid="{00000000-0005-0000-0000-0000F2000000}"/>
    <cellStyle name="_Zoga izbuve_RinduMaj _Labiekart_1-4-2 (piezim)" xfId="282" xr:uid="{00000000-0005-0000-0000-0000F3000000}"/>
    <cellStyle name="_Zoga izbuve_RinduMaj _Labiekart_1-4-2 (piezim) 2" xfId="283" xr:uid="{00000000-0005-0000-0000-0000F4000000}"/>
    <cellStyle name="_Zoga izbuve_RinduMaj _Labiekart_1-4-2 (piezim)_1-2-5" xfId="284" xr:uid="{00000000-0005-0000-0000-0000F5000000}"/>
    <cellStyle name="_Zoga izbuve_RinduMaj _Labiekart_1-4-2 2" xfId="285" xr:uid="{00000000-0005-0000-0000-0000F6000000}"/>
    <cellStyle name="_Zoga izbuve_RinduMaj _Labiekart_1-4-2 3" xfId="286" xr:uid="{00000000-0005-0000-0000-0000F7000000}"/>
    <cellStyle name="_Zoga izbuve_RinduMaj _Labiekart_1-4-2_1-2-5" xfId="287" xr:uid="{00000000-0005-0000-0000-0000F8000000}"/>
    <cellStyle name="_Zoga izbuve_RinduMaj _Labiekart_1-4-3 (piezim)" xfId="288" xr:uid="{00000000-0005-0000-0000-0000F9000000}"/>
    <cellStyle name="_Zoga izbuve_RinduMaj _Labiekart_1-4-3 (piezim) 2" xfId="289" xr:uid="{00000000-0005-0000-0000-0000FA000000}"/>
    <cellStyle name="_Zoga izbuve_RinduMaj _Labiekart_1-4-3 (piezim)_1-2-5" xfId="290" xr:uid="{00000000-0005-0000-0000-0000FB000000}"/>
    <cellStyle name="_Zoga izbuve_RinduMaj _Labiekart_1-5-1" xfId="291" xr:uid="{00000000-0005-0000-0000-0000FC000000}"/>
    <cellStyle name="_Zoga izbuve_RinduMaj _Labiekart_1-5-1 2" xfId="292" xr:uid="{00000000-0005-0000-0000-0000FD000000}"/>
    <cellStyle name="_Zoga izbuve_RinduMaj _Labiekart_1-5-1_1-2-5" xfId="293" xr:uid="{00000000-0005-0000-0000-0000FE000000}"/>
    <cellStyle name="_Zoga izbuve_RinduMaj_Sag_dar" xfId="294" xr:uid="{00000000-0005-0000-0000-0000FF000000}"/>
    <cellStyle name="_Zoga izbuve_RinduMaj_Sag_dar 2" xfId="295" xr:uid="{00000000-0005-0000-0000-000000010000}"/>
    <cellStyle name="_Zoga izbuve_RinduMaj_Sag_dar_1-2-5" xfId="296" xr:uid="{00000000-0005-0000-0000-000001010000}"/>
    <cellStyle name="_Zoga izbuve_RinduMaj_Sag_dar_1-4-2" xfId="297" xr:uid="{00000000-0005-0000-0000-000002010000}"/>
    <cellStyle name="_Zoga izbuve_RinduMaj_Sag_dar_1-4-2 (piezim)" xfId="298" xr:uid="{00000000-0005-0000-0000-000003010000}"/>
    <cellStyle name="_Zoga izbuve_RinduMaj_Sag_dar_1-4-2 (piezim) 2" xfId="299" xr:uid="{00000000-0005-0000-0000-000004010000}"/>
    <cellStyle name="_Zoga izbuve_RinduMaj_Sag_dar_1-4-2 (piezim)_1-2-5" xfId="300" xr:uid="{00000000-0005-0000-0000-000005010000}"/>
    <cellStyle name="_Zoga izbuve_RinduMaj_Sag_dar_1-4-2 2" xfId="301" xr:uid="{00000000-0005-0000-0000-000006010000}"/>
    <cellStyle name="_Zoga izbuve_RinduMaj_Sag_dar_1-4-2 3" xfId="302" xr:uid="{00000000-0005-0000-0000-000007010000}"/>
    <cellStyle name="_Zoga izbuve_RinduMaj_Sag_dar_1-4-2_1-2-5" xfId="303" xr:uid="{00000000-0005-0000-0000-000008010000}"/>
    <cellStyle name="_Zoga izbuve_RinduMaj_Sag_dar_1-4-3 (piezim)" xfId="304" xr:uid="{00000000-0005-0000-0000-000009010000}"/>
    <cellStyle name="_Zoga izbuve_RinduMaj_Sag_dar_1-4-3 (piezim) 2" xfId="305" xr:uid="{00000000-0005-0000-0000-00000A010000}"/>
    <cellStyle name="_Zoga izbuve_RinduMaj_Sag_dar_1-4-3 (piezim)_1-2-5" xfId="306" xr:uid="{00000000-0005-0000-0000-00000B010000}"/>
    <cellStyle name="_Zoga izbuve_RinduMaj_Sag_dar_1-5-1" xfId="307" xr:uid="{00000000-0005-0000-0000-00000C010000}"/>
    <cellStyle name="_Zoga izbuve_RinduMaj_Sag_dar_1-5-1 2" xfId="308" xr:uid="{00000000-0005-0000-0000-00000D010000}"/>
    <cellStyle name="_Zoga izbuve_RinduMaj_Sag_dar_1-5-1_1-2-5" xfId="309" xr:uid="{00000000-0005-0000-0000-00000E010000}"/>
    <cellStyle name="1. izcēlums" xfId="310" xr:uid="{00000000-0005-0000-0000-00000F010000}"/>
    <cellStyle name="1. izcēlums 2" xfId="311" xr:uid="{00000000-0005-0000-0000-000010010000}"/>
    <cellStyle name="2. izcēlums" xfId="312" xr:uid="{00000000-0005-0000-0000-000011010000}"/>
    <cellStyle name="20% - Accent1 2" xfId="313" xr:uid="{00000000-0005-0000-0000-000012010000}"/>
    <cellStyle name="20% - Accent1 2 2" xfId="314" xr:uid="{00000000-0005-0000-0000-000013010000}"/>
    <cellStyle name="20% - Accent1 2 2 2" xfId="315" xr:uid="{00000000-0005-0000-0000-000014010000}"/>
    <cellStyle name="20% - Accent1 2 3" xfId="316" xr:uid="{00000000-0005-0000-0000-000015010000}"/>
    <cellStyle name="20% - Accent1 3" xfId="317" xr:uid="{00000000-0005-0000-0000-000016010000}"/>
    <cellStyle name="20% - Accent1 3 2" xfId="318" xr:uid="{00000000-0005-0000-0000-000017010000}"/>
    <cellStyle name="20% - Accent1 4" xfId="319" xr:uid="{00000000-0005-0000-0000-000018010000}"/>
    <cellStyle name="20% - Accent2 2" xfId="320" xr:uid="{00000000-0005-0000-0000-000019010000}"/>
    <cellStyle name="20% - Accent2 2 2" xfId="321" xr:uid="{00000000-0005-0000-0000-00001A010000}"/>
    <cellStyle name="20% - Accent2 2 2 2" xfId="322" xr:uid="{00000000-0005-0000-0000-00001B010000}"/>
    <cellStyle name="20% - Accent2 2 3" xfId="323" xr:uid="{00000000-0005-0000-0000-00001C010000}"/>
    <cellStyle name="20% - Accent2 3" xfId="324" xr:uid="{00000000-0005-0000-0000-00001D010000}"/>
    <cellStyle name="20% - Accent2 3 2" xfId="325" xr:uid="{00000000-0005-0000-0000-00001E010000}"/>
    <cellStyle name="20% - Accent2 4" xfId="326" xr:uid="{00000000-0005-0000-0000-00001F010000}"/>
    <cellStyle name="20% - Accent3 2" xfId="327" xr:uid="{00000000-0005-0000-0000-000020010000}"/>
    <cellStyle name="20% - Accent3 2 2" xfId="328" xr:uid="{00000000-0005-0000-0000-000021010000}"/>
    <cellStyle name="20% - Accent3 2 2 2" xfId="329" xr:uid="{00000000-0005-0000-0000-000022010000}"/>
    <cellStyle name="20% - Accent3 2 3" xfId="330" xr:uid="{00000000-0005-0000-0000-000023010000}"/>
    <cellStyle name="20% - Accent3 3" xfId="331" xr:uid="{00000000-0005-0000-0000-000024010000}"/>
    <cellStyle name="20% - Accent3 3 2" xfId="332" xr:uid="{00000000-0005-0000-0000-000025010000}"/>
    <cellStyle name="20% - Accent3 4" xfId="333" xr:uid="{00000000-0005-0000-0000-000026010000}"/>
    <cellStyle name="20% - Accent4 2" xfId="334" xr:uid="{00000000-0005-0000-0000-000027010000}"/>
    <cellStyle name="20% - Accent4 2 2" xfId="335" xr:uid="{00000000-0005-0000-0000-000028010000}"/>
    <cellStyle name="20% - Accent4 2 2 2" xfId="336" xr:uid="{00000000-0005-0000-0000-000029010000}"/>
    <cellStyle name="20% - Accent4 2 3" xfId="337" xr:uid="{00000000-0005-0000-0000-00002A010000}"/>
    <cellStyle name="20% - Accent4 3" xfId="338" xr:uid="{00000000-0005-0000-0000-00002B010000}"/>
    <cellStyle name="20% - Accent4 3 2" xfId="339" xr:uid="{00000000-0005-0000-0000-00002C010000}"/>
    <cellStyle name="20% - Accent4 4" xfId="340" xr:uid="{00000000-0005-0000-0000-00002D010000}"/>
    <cellStyle name="20% - Accent5 2" xfId="341" xr:uid="{00000000-0005-0000-0000-00002E010000}"/>
    <cellStyle name="20% - Accent5 2 2" xfId="342" xr:uid="{00000000-0005-0000-0000-00002F010000}"/>
    <cellStyle name="20% - Accent5 2 2 2" xfId="343" xr:uid="{00000000-0005-0000-0000-000030010000}"/>
    <cellStyle name="20% - Accent5 2 3" xfId="344" xr:uid="{00000000-0005-0000-0000-000031010000}"/>
    <cellStyle name="20% - Accent5 3" xfId="345" xr:uid="{00000000-0005-0000-0000-000032010000}"/>
    <cellStyle name="20% - Accent5 3 2" xfId="346" xr:uid="{00000000-0005-0000-0000-000033010000}"/>
    <cellStyle name="20% - Accent5 4" xfId="347" xr:uid="{00000000-0005-0000-0000-000034010000}"/>
    <cellStyle name="20% - Accent6 2" xfId="348" xr:uid="{00000000-0005-0000-0000-000035010000}"/>
    <cellStyle name="20% - Accent6 2 2" xfId="349" xr:uid="{00000000-0005-0000-0000-000036010000}"/>
    <cellStyle name="20% - Accent6 2 2 2" xfId="350" xr:uid="{00000000-0005-0000-0000-000037010000}"/>
    <cellStyle name="20% - Accent6 2 3" xfId="351" xr:uid="{00000000-0005-0000-0000-000038010000}"/>
    <cellStyle name="20% - Accent6 3" xfId="352" xr:uid="{00000000-0005-0000-0000-000039010000}"/>
    <cellStyle name="20% - Accent6 3 2" xfId="353" xr:uid="{00000000-0005-0000-0000-00003A010000}"/>
    <cellStyle name="20% - Accent6 4" xfId="354" xr:uid="{00000000-0005-0000-0000-00003B010000}"/>
    <cellStyle name="20% - Izcēlums1" xfId="355" xr:uid="{00000000-0005-0000-0000-00003C010000}"/>
    <cellStyle name="20% - Izcēlums1 2" xfId="356" xr:uid="{00000000-0005-0000-0000-00003D010000}"/>
    <cellStyle name="20% - Izcēlums2" xfId="357" xr:uid="{00000000-0005-0000-0000-00003E010000}"/>
    <cellStyle name="20% - Izcēlums2 2" xfId="358" xr:uid="{00000000-0005-0000-0000-00003F010000}"/>
    <cellStyle name="20% - Izcēlums3" xfId="359" xr:uid="{00000000-0005-0000-0000-000040010000}"/>
    <cellStyle name="20% - Izcēlums3 2" xfId="360" xr:uid="{00000000-0005-0000-0000-000041010000}"/>
    <cellStyle name="20% - Izcēlums4" xfId="361" xr:uid="{00000000-0005-0000-0000-000042010000}"/>
    <cellStyle name="20% - Izcēlums4 2" xfId="362" xr:uid="{00000000-0005-0000-0000-000043010000}"/>
    <cellStyle name="20% - Izcēlums5" xfId="363" xr:uid="{00000000-0005-0000-0000-000044010000}"/>
    <cellStyle name="20% - Izcēlums5 2" xfId="364" xr:uid="{00000000-0005-0000-0000-000045010000}"/>
    <cellStyle name="20% - Izcēlums6" xfId="365" xr:uid="{00000000-0005-0000-0000-000046010000}"/>
    <cellStyle name="20% - Izcēlums6 2" xfId="366" xr:uid="{00000000-0005-0000-0000-000047010000}"/>
    <cellStyle name="20% – rõhk1" xfId="367" xr:uid="{00000000-0005-0000-0000-000048010000}"/>
    <cellStyle name="20% – rõhk1 2" xfId="368" xr:uid="{00000000-0005-0000-0000-000049010000}"/>
    <cellStyle name="20% – rõhk2" xfId="369" xr:uid="{00000000-0005-0000-0000-00004A010000}"/>
    <cellStyle name="20% – rõhk2 2" xfId="370" xr:uid="{00000000-0005-0000-0000-00004B010000}"/>
    <cellStyle name="20% – rõhk3" xfId="371" xr:uid="{00000000-0005-0000-0000-00004C010000}"/>
    <cellStyle name="20% – rõhk3 2" xfId="372" xr:uid="{00000000-0005-0000-0000-00004D010000}"/>
    <cellStyle name="20% – rõhk4" xfId="373" xr:uid="{00000000-0005-0000-0000-00004E010000}"/>
    <cellStyle name="20% – rõhk4 2" xfId="374" xr:uid="{00000000-0005-0000-0000-00004F010000}"/>
    <cellStyle name="20% – rõhk5" xfId="375" xr:uid="{00000000-0005-0000-0000-000050010000}"/>
    <cellStyle name="20% – rõhk5 2" xfId="376" xr:uid="{00000000-0005-0000-0000-000051010000}"/>
    <cellStyle name="20% – rõhk6" xfId="377" xr:uid="{00000000-0005-0000-0000-000052010000}"/>
    <cellStyle name="20% – rõhk6 2" xfId="378" xr:uid="{00000000-0005-0000-0000-000053010000}"/>
    <cellStyle name="20% - Акцент1" xfId="379" xr:uid="{00000000-0005-0000-0000-000054010000}"/>
    <cellStyle name="20% - Акцент1 2" xfId="380" xr:uid="{00000000-0005-0000-0000-000055010000}"/>
    <cellStyle name="20% - Акцент1 3" xfId="381" xr:uid="{00000000-0005-0000-0000-000056010000}"/>
    <cellStyle name="20% - Акцент2" xfId="382" xr:uid="{00000000-0005-0000-0000-000057010000}"/>
    <cellStyle name="20% - Акцент2 2" xfId="383" xr:uid="{00000000-0005-0000-0000-000058010000}"/>
    <cellStyle name="20% - Акцент2 3" xfId="384" xr:uid="{00000000-0005-0000-0000-000059010000}"/>
    <cellStyle name="20% - Акцент3" xfId="385" xr:uid="{00000000-0005-0000-0000-00005A010000}"/>
    <cellStyle name="20% - Акцент3 2" xfId="386" xr:uid="{00000000-0005-0000-0000-00005B010000}"/>
    <cellStyle name="20% - Акцент3 3" xfId="387" xr:uid="{00000000-0005-0000-0000-00005C010000}"/>
    <cellStyle name="20% - Акцент4" xfId="388" xr:uid="{00000000-0005-0000-0000-00005D010000}"/>
    <cellStyle name="20% - Акцент4 2" xfId="389" xr:uid="{00000000-0005-0000-0000-00005E010000}"/>
    <cellStyle name="20% - Акцент4 3" xfId="390" xr:uid="{00000000-0005-0000-0000-00005F010000}"/>
    <cellStyle name="20% - Акцент5" xfId="391" xr:uid="{00000000-0005-0000-0000-000060010000}"/>
    <cellStyle name="20% - Акцент5 2" xfId="392" xr:uid="{00000000-0005-0000-0000-000061010000}"/>
    <cellStyle name="20% - Акцент5 3" xfId="393" xr:uid="{00000000-0005-0000-0000-000062010000}"/>
    <cellStyle name="20% - Акцент6" xfId="394" xr:uid="{00000000-0005-0000-0000-000063010000}"/>
    <cellStyle name="20% - Акцент6 2" xfId="395" xr:uid="{00000000-0005-0000-0000-000064010000}"/>
    <cellStyle name="20% - Акцент6 3" xfId="396" xr:uid="{00000000-0005-0000-0000-000065010000}"/>
    <cellStyle name="20% no 1. izcēluma" xfId="397" xr:uid="{00000000-0005-0000-0000-000066010000}"/>
    <cellStyle name="20% no 1. izcēluma 2" xfId="398" xr:uid="{00000000-0005-0000-0000-000067010000}"/>
    <cellStyle name="20% no 2. izcēluma" xfId="399" xr:uid="{00000000-0005-0000-0000-000068010000}"/>
    <cellStyle name="20% no 2. izcēluma 2" xfId="400" xr:uid="{00000000-0005-0000-0000-000069010000}"/>
    <cellStyle name="20% no 3. izcēluma" xfId="401" xr:uid="{00000000-0005-0000-0000-00006A010000}"/>
    <cellStyle name="20% no 3. izcēluma 2" xfId="402" xr:uid="{00000000-0005-0000-0000-00006B010000}"/>
    <cellStyle name="20% no 4. izcēluma" xfId="403" xr:uid="{00000000-0005-0000-0000-00006C010000}"/>
    <cellStyle name="20% no 4. izcēluma 2" xfId="404" xr:uid="{00000000-0005-0000-0000-00006D010000}"/>
    <cellStyle name="20% no 5. izcēluma" xfId="405" xr:uid="{00000000-0005-0000-0000-00006E010000}"/>
    <cellStyle name="20% no 5. izcēluma 2" xfId="406" xr:uid="{00000000-0005-0000-0000-00006F010000}"/>
    <cellStyle name="20% no 6. izcēluma" xfId="407" xr:uid="{00000000-0005-0000-0000-000070010000}"/>
    <cellStyle name="20% no 6. izcēluma 2" xfId="408" xr:uid="{00000000-0005-0000-0000-000071010000}"/>
    <cellStyle name="3. izcēlums " xfId="409" xr:uid="{00000000-0005-0000-0000-000072010000}"/>
    <cellStyle name="4. izcēlums" xfId="410" xr:uid="{00000000-0005-0000-0000-000073010000}"/>
    <cellStyle name="4. izcēlums 2" xfId="411" xr:uid="{00000000-0005-0000-0000-000074010000}"/>
    <cellStyle name="40% - Accent1 2" xfId="412" xr:uid="{00000000-0005-0000-0000-000075010000}"/>
    <cellStyle name="40% - Accent1 2 2" xfId="413" xr:uid="{00000000-0005-0000-0000-000076010000}"/>
    <cellStyle name="40% - Accent1 2 2 2" xfId="414" xr:uid="{00000000-0005-0000-0000-000077010000}"/>
    <cellStyle name="40% - Accent1 2 3" xfId="415" xr:uid="{00000000-0005-0000-0000-000078010000}"/>
    <cellStyle name="40% - Accent1 3" xfId="416" xr:uid="{00000000-0005-0000-0000-000079010000}"/>
    <cellStyle name="40% - Accent1 3 2" xfId="417" xr:uid="{00000000-0005-0000-0000-00007A010000}"/>
    <cellStyle name="40% - Accent1 4" xfId="418" xr:uid="{00000000-0005-0000-0000-00007B010000}"/>
    <cellStyle name="40% - Accent2 2" xfId="419" xr:uid="{00000000-0005-0000-0000-00007C010000}"/>
    <cellStyle name="40% - Accent2 2 2" xfId="420" xr:uid="{00000000-0005-0000-0000-00007D010000}"/>
    <cellStyle name="40% - Accent2 2 2 2" xfId="421" xr:uid="{00000000-0005-0000-0000-00007E010000}"/>
    <cellStyle name="40% - Accent2 2 3" xfId="422" xr:uid="{00000000-0005-0000-0000-00007F010000}"/>
    <cellStyle name="40% - Accent2 3" xfId="423" xr:uid="{00000000-0005-0000-0000-000080010000}"/>
    <cellStyle name="40% - Accent2 3 2" xfId="424" xr:uid="{00000000-0005-0000-0000-000081010000}"/>
    <cellStyle name="40% - Accent2 4" xfId="425" xr:uid="{00000000-0005-0000-0000-000082010000}"/>
    <cellStyle name="40% - Accent3 2" xfId="426" xr:uid="{00000000-0005-0000-0000-000083010000}"/>
    <cellStyle name="40% - Accent3 2 2" xfId="427" xr:uid="{00000000-0005-0000-0000-000084010000}"/>
    <cellStyle name="40% - Accent3 2 2 2" xfId="428" xr:uid="{00000000-0005-0000-0000-000085010000}"/>
    <cellStyle name="40% - Accent3 2 3" xfId="429" xr:uid="{00000000-0005-0000-0000-000086010000}"/>
    <cellStyle name="40% - Accent3 3" xfId="430" xr:uid="{00000000-0005-0000-0000-000087010000}"/>
    <cellStyle name="40% - Accent3 3 2" xfId="431" xr:uid="{00000000-0005-0000-0000-000088010000}"/>
    <cellStyle name="40% - Accent3 4" xfId="432" xr:uid="{00000000-0005-0000-0000-000089010000}"/>
    <cellStyle name="40% - Accent4 2" xfId="433" xr:uid="{00000000-0005-0000-0000-00008A010000}"/>
    <cellStyle name="40% - Accent4 2 2" xfId="434" xr:uid="{00000000-0005-0000-0000-00008B010000}"/>
    <cellStyle name="40% - Accent4 2 2 2" xfId="435" xr:uid="{00000000-0005-0000-0000-00008C010000}"/>
    <cellStyle name="40% - Accent4 2 3" xfId="436" xr:uid="{00000000-0005-0000-0000-00008D010000}"/>
    <cellStyle name="40% - Accent4 3" xfId="437" xr:uid="{00000000-0005-0000-0000-00008E010000}"/>
    <cellStyle name="40% - Accent4 3 2" xfId="438" xr:uid="{00000000-0005-0000-0000-00008F010000}"/>
    <cellStyle name="40% - Accent4 4" xfId="439" xr:uid="{00000000-0005-0000-0000-000090010000}"/>
    <cellStyle name="40% - Accent5 2" xfId="440" xr:uid="{00000000-0005-0000-0000-000091010000}"/>
    <cellStyle name="40% - Accent5 2 2" xfId="441" xr:uid="{00000000-0005-0000-0000-000092010000}"/>
    <cellStyle name="40% - Accent5 2 2 2" xfId="442" xr:uid="{00000000-0005-0000-0000-000093010000}"/>
    <cellStyle name="40% - Accent5 2 3" xfId="443" xr:uid="{00000000-0005-0000-0000-000094010000}"/>
    <cellStyle name="40% - Accent5 3" xfId="444" xr:uid="{00000000-0005-0000-0000-000095010000}"/>
    <cellStyle name="40% - Accent5 3 2" xfId="445" xr:uid="{00000000-0005-0000-0000-000096010000}"/>
    <cellStyle name="40% - Accent5 4" xfId="446" xr:uid="{00000000-0005-0000-0000-000097010000}"/>
    <cellStyle name="40% - Accent6 2" xfId="447" xr:uid="{00000000-0005-0000-0000-000098010000}"/>
    <cellStyle name="40% - Accent6 2 2" xfId="448" xr:uid="{00000000-0005-0000-0000-000099010000}"/>
    <cellStyle name="40% - Accent6 2 2 2" xfId="449" xr:uid="{00000000-0005-0000-0000-00009A010000}"/>
    <cellStyle name="40% - Accent6 2 3" xfId="450" xr:uid="{00000000-0005-0000-0000-00009B010000}"/>
    <cellStyle name="40% - Accent6 3" xfId="451" xr:uid="{00000000-0005-0000-0000-00009C010000}"/>
    <cellStyle name="40% - Accent6 3 2" xfId="452" xr:uid="{00000000-0005-0000-0000-00009D010000}"/>
    <cellStyle name="40% - Accent6 4" xfId="453" xr:uid="{00000000-0005-0000-0000-00009E010000}"/>
    <cellStyle name="40% - Izcēlums1" xfId="454" xr:uid="{00000000-0005-0000-0000-00009F010000}"/>
    <cellStyle name="40% - Izcēlums1 2" xfId="455" xr:uid="{00000000-0005-0000-0000-0000A0010000}"/>
    <cellStyle name="40% - Izcēlums2" xfId="456" xr:uid="{00000000-0005-0000-0000-0000A1010000}"/>
    <cellStyle name="40% - Izcēlums2 2" xfId="457" xr:uid="{00000000-0005-0000-0000-0000A2010000}"/>
    <cellStyle name="40% - Izcēlums3" xfId="458" xr:uid="{00000000-0005-0000-0000-0000A3010000}"/>
    <cellStyle name="40% - Izcēlums3 2" xfId="459" xr:uid="{00000000-0005-0000-0000-0000A4010000}"/>
    <cellStyle name="40% - Izcēlums4" xfId="460" xr:uid="{00000000-0005-0000-0000-0000A5010000}"/>
    <cellStyle name="40% - Izcēlums4 2" xfId="461" xr:uid="{00000000-0005-0000-0000-0000A6010000}"/>
    <cellStyle name="40% - Izcēlums5" xfId="462" xr:uid="{00000000-0005-0000-0000-0000A7010000}"/>
    <cellStyle name="40% - Izcēlums5 2" xfId="463" xr:uid="{00000000-0005-0000-0000-0000A8010000}"/>
    <cellStyle name="40% - Izcēlums6" xfId="464" xr:uid="{00000000-0005-0000-0000-0000A9010000}"/>
    <cellStyle name="40% - Izcēlums6 2" xfId="465" xr:uid="{00000000-0005-0000-0000-0000AA010000}"/>
    <cellStyle name="40% – rõhk1" xfId="466" xr:uid="{00000000-0005-0000-0000-0000AB010000}"/>
    <cellStyle name="40% – rõhk1 2" xfId="467" xr:uid="{00000000-0005-0000-0000-0000AC010000}"/>
    <cellStyle name="40% – rõhk2" xfId="468" xr:uid="{00000000-0005-0000-0000-0000AD010000}"/>
    <cellStyle name="40% – rõhk2 2" xfId="469" xr:uid="{00000000-0005-0000-0000-0000AE010000}"/>
    <cellStyle name="40% – rõhk3" xfId="470" xr:uid="{00000000-0005-0000-0000-0000AF010000}"/>
    <cellStyle name="40% – rõhk3 2" xfId="471" xr:uid="{00000000-0005-0000-0000-0000B0010000}"/>
    <cellStyle name="40% – rõhk4" xfId="472" xr:uid="{00000000-0005-0000-0000-0000B1010000}"/>
    <cellStyle name="40% – rõhk4 2" xfId="473" xr:uid="{00000000-0005-0000-0000-0000B2010000}"/>
    <cellStyle name="40% – rõhk5" xfId="474" xr:uid="{00000000-0005-0000-0000-0000B3010000}"/>
    <cellStyle name="40% – rõhk5 2" xfId="475" xr:uid="{00000000-0005-0000-0000-0000B4010000}"/>
    <cellStyle name="40% – rõhk6" xfId="476" xr:uid="{00000000-0005-0000-0000-0000B5010000}"/>
    <cellStyle name="40% – rõhk6 2" xfId="477" xr:uid="{00000000-0005-0000-0000-0000B6010000}"/>
    <cellStyle name="40% - Акцент1" xfId="478" xr:uid="{00000000-0005-0000-0000-0000B7010000}"/>
    <cellStyle name="40% - Акцент1 2" xfId="479" xr:uid="{00000000-0005-0000-0000-0000B8010000}"/>
    <cellStyle name="40% - Акцент1 3" xfId="480" xr:uid="{00000000-0005-0000-0000-0000B9010000}"/>
    <cellStyle name="40% - Акцент2" xfId="481" xr:uid="{00000000-0005-0000-0000-0000BA010000}"/>
    <cellStyle name="40% - Акцент2 2" xfId="482" xr:uid="{00000000-0005-0000-0000-0000BB010000}"/>
    <cellStyle name="40% - Акцент2 3" xfId="483" xr:uid="{00000000-0005-0000-0000-0000BC010000}"/>
    <cellStyle name="40% - Акцент3" xfId="484" xr:uid="{00000000-0005-0000-0000-0000BD010000}"/>
    <cellStyle name="40% - Акцент3 2" xfId="485" xr:uid="{00000000-0005-0000-0000-0000BE010000}"/>
    <cellStyle name="40% - Акцент3 3" xfId="486" xr:uid="{00000000-0005-0000-0000-0000BF010000}"/>
    <cellStyle name="40% - Акцент4" xfId="487" xr:uid="{00000000-0005-0000-0000-0000C0010000}"/>
    <cellStyle name="40% - Акцент4 2" xfId="488" xr:uid="{00000000-0005-0000-0000-0000C1010000}"/>
    <cellStyle name="40% - Акцент4 3" xfId="489" xr:uid="{00000000-0005-0000-0000-0000C2010000}"/>
    <cellStyle name="40% - Акцент5" xfId="490" xr:uid="{00000000-0005-0000-0000-0000C3010000}"/>
    <cellStyle name="40% - Акцент5 2" xfId="491" xr:uid="{00000000-0005-0000-0000-0000C4010000}"/>
    <cellStyle name="40% - Акцент5 3" xfId="492" xr:uid="{00000000-0005-0000-0000-0000C5010000}"/>
    <cellStyle name="40% - Акцент6" xfId="493" xr:uid="{00000000-0005-0000-0000-0000C6010000}"/>
    <cellStyle name="40% - Акцент6 2" xfId="494" xr:uid="{00000000-0005-0000-0000-0000C7010000}"/>
    <cellStyle name="40% - Акцент6 3" xfId="495" xr:uid="{00000000-0005-0000-0000-0000C8010000}"/>
    <cellStyle name="40% no 1. izcēluma" xfId="496" xr:uid="{00000000-0005-0000-0000-0000C9010000}"/>
    <cellStyle name="40% no 1. izcēluma 2" xfId="497" xr:uid="{00000000-0005-0000-0000-0000CA010000}"/>
    <cellStyle name="40% no 2. izcēluma" xfId="498" xr:uid="{00000000-0005-0000-0000-0000CB010000}"/>
    <cellStyle name="40% no 2. izcēluma 2" xfId="499" xr:uid="{00000000-0005-0000-0000-0000CC010000}"/>
    <cellStyle name="40% no 3. izcēluma" xfId="500" xr:uid="{00000000-0005-0000-0000-0000CD010000}"/>
    <cellStyle name="40% no 3. izcēluma 2" xfId="501" xr:uid="{00000000-0005-0000-0000-0000CE010000}"/>
    <cellStyle name="40% no 4. izcēluma" xfId="502" xr:uid="{00000000-0005-0000-0000-0000CF010000}"/>
    <cellStyle name="40% no 4. izcēluma 2" xfId="503" xr:uid="{00000000-0005-0000-0000-0000D0010000}"/>
    <cellStyle name="40% no 5. izcēluma" xfId="504" xr:uid="{00000000-0005-0000-0000-0000D1010000}"/>
    <cellStyle name="40% no 5. izcēluma 2" xfId="505" xr:uid="{00000000-0005-0000-0000-0000D2010000}"/>
    <cellStyle name="40% no 6. izcēluma" xfId="506" xr:uid="{00000000-0005-0000-0000-0000D3010000}"/>
    <cellStyle name="40% no 6. izcēluma 2" xfId="507" xr:uid="{00000000-0005-0000-0000-0000D4010000}"/>
    <cellStyle name="5. izcēlums" xfId="508" xr:uid="{00000000-0005-0000-0000-0000D5010000}"/>
    <cellStyle name="6. izcēlums" xfId="509" xr:uid="{00000000-0005-0000-0000-0000D6010000}"/>
    <cellStyle name="60% - Accent1 2" xfId="510" xr:uid="{00000000-0005-0000-0000-0000D7010000}"/>
    <cellStyle name="60% - Accent1 3" xfId="511" xr:uid="{00000000-0005-0000-0000-0000D8010000}"/>
    <cellStyle name="60% - Accent2 2" xfId="512" xr:uid="{00000000-0005-0000-0000-0000D9010000}"/>
    <cellStyle name="60% - Accent2 3" xfId="513" xr:uid="{00000000-0005-0000-0000-0000DA010000}"/>
    <cellStyle name="60% - Accent3 2" xfId="514" xr:uid="{00000000-0005-0000-0000-0000DB010000}"/>
    <cellStyle name="60% - Accent3 3" xfId="515" xr:uid="{00000000-0005-0000-0000-0000DC010000}"/>
    <cellStyle name="60% - Accent4 2" xfId="516" xr:uid="{00000000-0005-0000-0000-0000DD010000}"/>
    <cellStyle name="60% - Accent4 3" xfId="517" xr:uid="{00000000-0005-0000-0000-0000DE010000}"/>
    <cellStyle name="60% - Accent5 2" xfId="518" xr:uid="{00000000-0005-0000-0000-0000DF010000}"/>
    <cellStyle name="60% - Accent5 3" xfId="519" xr:uid="{00000000-0005-0000-0000-0000E0010000}"/>
    <cellStyle name="60% - Accent6 2" xfId="520" xr:uid="{00000000-0005-0000-0000-0000E1010000}"/>
    <cellStyle name="60% - Accent6 3" xfId="521" xr:uid="{00000000-0005-0000-0000-0000E2010000}"/>
    <cellStyle name="60% - Izcēlums1" xfId="522" xr:uid="{00000000-0005-0000-0000-0000E3010000}"/>
    <cellStyle name="60% - Izcēlums2" xfId="523" xr:uid="{00000000-0005-0000-0000-0000E4010000}"/>
    <cellStyle name="60% - Izcēlums3" xfId="524" xr:uid="{00000000-0005-0000-0000-0000E5010000}"/>
    <cellStyle name="60% - Izcēlums4" xfId="525" xr:uid="{00000000-0005-0000-0000-0000E6010000}"/>
    <cellStyle name="60% - Izcēlums5" xfId="526" xr:uid="{00000000-0005-0000-0000-0000E7010000}"/>
    <cellStyle name="60% - Izcēlums6" xfId="527" xr:uid="{00000000-0005-0000-0000-0000E8010000}"/>
    <cellStyle name="60% – rõhk1" xfId="528" xr:uid="{00000000-0005-0000-0000-0000E9010000}"/>
    <cellStyle name="60% – rõhk2" xfId="529" xr:uid="{00000000-0005-0000-0000-0000EA010000}"/>
    <cellStyle name="60% – rõhk3" xfId="530" xr:uid="{00000000-0005-0000-0000-0000EB010000}"/>
    <cellStyle name="60% – rõhk4" xfId="531" xr:uid="{00000000-0005-0000-0000-0000EC010000}"/>
    <cellStyle name="60% – rõhk5" xfId="532" xr:uid="{00000000-0005-0000-0000-0000ED010000}"/>
    <cellStyle name="60% – rõhk6" xfId="533" xr:uid="{00000000-0005-0000-0000-0000EE010000}"/>
    <cellStyle name="60% - Акцент1" xfId="534" xr:uid="{00000000-0005-0000-0000-0000EF010000}"/>
    <cellStyle name="60% - Акцент1 2" xfId="535" xr:uid="{00000000-0005-0000-0000-0000F0010000}"/>
    <cellStyle name="60% - Акцент1 2 2" xfId="536" xr:uid="{00000000-0005-0000-0000-0000F1010000}"/>
    <cellStyle name="60% - Акцент1 3" xfId="537" xr:uid="{00000000-0005-0000-0000-0000F2010000}"/>
    <cellStyle name="60% - Акцент2" xfId="538" xr:uid="{00000000-0005-0000-0000-0000F3010000}"/>
    <cellStyle name="60% - Акцент2 2" xfId="539" xr:uid="{00000000-0005-0000-0000-0000F4010000}"/>
    <cellStyle name="60% - Акцент2 3" xfId="540" xr:uid="{00000000-0005-0000-0000-0000F5010000}"/>
    <cellStyle name="60% - Акцент3" xfId="541" xr:uid="{00000000-0005-0000-0000-0000F6010000}"/>
    <cellStyle name="60% - Акцент3 2" xfId="542" xr:uid="{00000000-0005-0000-0000-0000F7010000}"/>
    <cellStyle name="60% - Акцент3 3" xfId="543" xr:uid="{00000000-0005-0000-0000-0000F8010000}"/>
    <cellStyle name="60% - Акцент4" xfId="544" xr:uid="{00000000-0005-0000-0000-0000F9010000}"/>
    <cellStyle name="60% - Акцент4 2" xfId="545" xr:uid="{00000000-0005-0000-0000-0000FA010000}"/>
    <cellStyle name="60% - Акцент4 3" xfId="546" xr:uid="{00000000-0005-0000-0000-0000FB010000}"/>
    <cellStyle name="60% - Акцент5" xfId="547" xr:uid="{00000000-0005-0000-0000-0000FC010000}"/>
    <cellStyle name="60% - Акцент5 2" xfId="548" xr:uid="{00000000-0005-0000-0000-0000FD010000}"/>
    <cellStyle name="60% - Акцент5 3" xfId="549" xr:uid="{00000000-0005-0000-0000-0000FE010000}"/>
    <cellStyle name="60% - Акцент6" xfId="550" xr:uid="{00000000-0005-0000-0000-0000FF010000}"/>
    <cellStyle name="60% - Акцент6 2" xfId="551" xr:uid="{00000000-0005-0000-0000-000000020000}"/>
    <cellStyle name="60% - Акцент6 3" xfId="552" xr:uid="{00000000-0005-0000-0000-000001020000}"/>
    <cellStyle name="60% no 1. izcēluma" xfId="553" xr:uid="{00000000-0005-0000-0000-000002020000}"/>
    <cellStyle name="60% no 1. izcēluma 2" xfId="554" xr:uid="{00000000-0005-0000-0000-000003020000}"/>
    <cellStyle name="60% no 2. izcēluma" xfId="555" xr:uid="{00000000-0005-0000-0000-000004020000}"/>
    <cellStyle name="60% no 3. izcēluma" xfId="556" xr:uid="{00000000-0005-0000-0000-000005020000}"/>
    <cellStyle name="60% no 3. izcēluma 2" xfId="557" xr:uid="{00000000-0005-0000-0000-000006020000}"/>
    <cellStyle name="60% no 4. izcēluma" xfId="558" xr:uid="{00000000-0005-0000-0000-000007020000}"/>
    <cellStyle name="60% no 4. izcēluma 2" xfId="559" xr:uid="{00000000-0005-0000-0000-000008020000}"/>
    <cellStyle name="60% no 5. izcēluma" xfId="560" xr:uid="{00000000-0005-0000-0000-000009020000}"/>
    <cellStyle name="60% no 6. izcēluma" xfId="561" xr:uid="{00000000-0005-0000-0000-00000A020000}"/>
    <cellStyle name="60% no 6. izcēluma 2" xfId="562" xr:uid="{00000000-0005-0000-0000-00000B020000}"/>
    <cellStyle name="Äåķåęķūé [0]_laroux" xfId="563" xr:uid="{00000000-0005-0000-0000-00000C020000}"/>
    <cellStyle name="Äåķåęķūé_laroux" xfId="564" xr:uid="{00000000-0005-0000-0000-00000D020000}"/>
    <cellStyle name="Accent1 - 20%" xfId="565" xr:uid="{00000000-0005-0000-0000-00000E020000}"/>
    <cellStyle name="Accent1 - 40%" xfId="566" xr:uid="{00000000-0005-0000-0000-00000F020000}"/>
    <cellStyle name="Accent1 - 60%" xfId="567" xr:uid="{00000000-0005-0000-0000-000010020000}"/>
    <cellStyle name="Accent1 2" xfId="568" xr:uid="{00000000-0005-0000-0000-000011020000}"/>
    <cellStyle name="Accent1 3" xfId="569" xr:uid="{00000000-0005-0000-0000-000012020000}"/>
    <cellStyle name="Accent2 - 20%" xfId="570" xr:uid="{00000000-0005-0000-0000-000013020000}"/>
    <cellStyle name="Accent2 - 40%" xfId="571" xr:uid="{00000000-0005-0000-0000-000014020000}"/>
    <cellStyle name="Accent2 - 60%" xfId="572" xr:uid="{00000000-0005-0000-0000-000015020000}"/>
    <cellStyle name="Accent2 2" xfId="573" xr:uid="{00000000-0005-0000-0000-000016020000}"/>
    <cellStyle name="Accent2 3" xfId="574" xr:uid="{00000000-0005-0000-0000-000017020000}"/>
    <cellStyle name="Accent3 - 20%" xfId="575" xr:uid="{00000000-0005-0000-0000-000018020000}"/>
    <cellStyle name="Accent3 - 40%" xfId="576" xr:uid="{00000000-0005-0000-0000-000019020000}"/>
    <cellStyle name="Accent3 - 60%" xfId="577" xr:uid="{00000000-0005-0000-0000-00001A020000}"/>
    <cellStyle name="Accent3 2" xfId="578" xr:uid="{00000000-0005-0000-0000-00001B020000}"/>
    <cellStyle name="Accent3 3" xfId="579" xr:uid="{00000000-0005-0000-0000-00001C020000}"/>
    <cellStyle name="Accent4 - 20%" xfId="580" xr:uid="{00000000-0005-0000-0000-00001D020000}"/>
    <cellStyle name="Accent4 - 40%" xfId="581" xr:uid="{00000000-0005-0000-0000-00001E020000}"/>
    <cellStyle name="Accent4 - 60%" xfId="582" xr:uid="{00000000-0005-0000-0000-00001F020000}"/>
    <cellStyle name="Accent4 2" xfId="583" xr:uid="{00000000-0005-0000-0000-000020020000}"/>
    <cellStyle name="Accent4 3" xfId="584" xr:uid="{00000000-0005-0000-0000-000021020000}"/>
    <cellStyle name="Accent5 - 20%" xfId="585" xr:uid="{00000000-0005-0000-0000-000022020000}"/>
    <cellStyle name="Accent5 - 40%" xfId="586" xr:uid="{00000000-0005-0000-0000-000023020000}"/>
    <cellStyle name="Accent5 - 60%" xfId="587" xr:uid="{00000000-0005-0000-0000-000024020000}"/>
    <cellStyle name="Accent5 2" xfId="588" xr:uid="{00000000-0005-0000-0000-000025020000}"/>
    <cellStyle name="Accent5 3" xfId="589" xr:uid="{00000000-0005-0000-0000-000026020000}"/>
    <cellStyle name="Accent6 - 20%" xfId="590" xr:uid="{00000000-0005-0000-0000-000027020000}"/>
    <cellStyle name="Accent6 - 40%" xfId="591" xr:uid="{00000000-0005-0000-0000-000028020000}"/>
    <cellStyle name="Accent6 - 60%" xfId="592" xr:uid="{00000000-0005-0000-0000-000029020000}"/>
    <cellStyle name="Accent6 2" xfId="593" xr:uid="{00000000-0005-0000-0000-00002A020000}"/>
    <cellStyle name="Accent6 3" xfId="594" xr:uid="{00000000-0005-0000-0000-00002B020000}"/>
    <cellStyle name="ag1" xfId="595" xr:uid="{00000000-0005-0000-0000-00002C020000}"/>
    <cellStyle name="Aprēķināšana" xfId="596" xr:uid="{00000000-0005-0000-0000-00002D020000}"/>
    <cellStyle name="Aprēķināšana 2" xfId="597" xr:uid="{00000000-0005-0000-0000-00002E020000}"/>
    <cellStyle name="Arvutus" xfId="598" xr:uid="{00000000-0005-0000-0000-00002F020000}"/>
    <cellStyle name="Atdalītāji 2" xfId="599" xr:uid="{00000000-0005-0000-0000-000030020000}"/>
    <cellStyle name="Atdalītāji_862_Elizabetes_21A_rekonstrukcija" xfId="600" xr:uid="{00000000-0005-0000-0000-000031020000}"/>
    <cellStyle name="Bad 2" xfId="601" xr:uid="{00000000-0005-0000-0000-000032020000}"/>
    <cellStyle name="Bad 3" xfId="602" xr:uid="{00000000-0005-0000-0000-000033020000}"/>
    <cellStyle name="Brīdinājuma teksts" xfId="603" xr:uid="{00000000-0005-0000-0000-000034020000}"/>
    <cellStyle name="Calculation 2" xfId="604" xr:uid="{00000000-0005-0000-0000-000035020000}"/>
    <cellStyle name="Calculation 3" xfId="605" xr:uid="{00000000-0005-0000-0000-000036020000}"/>
    <cellStyle name="Check Cell 2" xfId="606" xr:uid="{00000000-0005-0000-0000-000037020000}"/>
    <cellStyle name="Check Cell 3" xfId="607" xr:uid="{00000000-0005-0000-0000-000038020000}"/>
    <cellStyle name="ColStyle7" xfId="608" xr:uid="{00000000-0005-0000-0000-000039020000}"/>
    <cellStyle name="ColStyle7 2" xfId="609" xr:uid="{00000000-0005-0000-0000-00003A020000}"/>
    <cellStyle name="Comma [0] 2" xfId="610" xr:uid="{00000000-0005-0000-0000-00003B020000}"/>
    <cellStyle name="Comma 10" xfId="611" xr:uid="{00000000-0005-0000-0000-00003C020000}"/>
    <cellStyle name="Comma 10 2" xfId="612" xr:uid="{00000000-0005-0000-0000-00003D020000}"/>
    <cellStyle name="Comma 11" xfId="613" xr:uid="{00000000-0005-0000-0000-00003E020000}"/>
    <cellStyle name="Comma 11 2" xfId="614" xr:uid="{00000000-0005-0000-0000-00003F020000}"/>
    <cellStyle name="Comma 12" xfId="615" xr:uid="{00000000-0005-0000-0000-000040020000}"/>
    <cellStyle name="Comma 12 2" xfId="616" xr:uid="{00000000-0005-0000-0000-000041020000}"/>
    <cellStyle name="Comma 13" xfId="617" xr:uid="{00000000-0005-0000-0000-000042020000}"/>
    <cellStyle name="Comma 13 2" xfId="618" xr:uid="{00000000-0005-0000-0000-000043020000}"/>
    <cellStyle name="Comma 14" xfId="619" xr:uid="{00000000-0005-0000-0000-000044020000}"/>
    <cellStyle name="Comma 14 2" xfId="620" xr:uid="{00000000-0005-0000-0000-000045020000}"/>
    <cellStyle name="Comma 15" xfId="621" xr:uid="{00000000-0005-0000-0000-000046020000}"/>
    <cellStyle name="Comma 15 2" xfId="622" xr:uid="{00000000-0005-0000-0000-000047020000}"/>
    <cellStyle name="Comma 16" xfId="623" xr:uid="{00000000-0005-0000-0000-000048020000}"/>
    <cellStyle name="Comma 16 2" xfId="624" xr:uid="{00000000-0005-0000-0000-000049020000}"/>
    <cellStyle name="Comma 17" xfId="625" xr:uid="{00000000-0005-0000-0000-00004A020000}"/>
    <cellStyle name="Comma 17 2" xfId="626" xr:uid="{00000000-0005-0000-0000-00004B020000}"/>
    <cellStyle name="Comma 18" xfId="627" xr:uid="{00000000-0005-0000-0000-00004C020000}"/>
    <cellStyle name="Comma 18 2" xfId="628" xr:uid="{00000000-0005-0000-0000-00004D020000}"/>
    <cellStyle name="Comma 19" xfId="629" xr:uid="{00000000-0005-0000-0000-00004E020000}"/>
    <cellStyle name="Comma 19 2" xfId="630" xr:uid="{00000000-0005-0000-0000-00004F020000}"/>
    <cellStyle name="Comma 2" xfId="5" xr:uid="{00000000-0005-0000-0000-000050020000}"/>
    <cellStyle name="Comma 2 10" xfId="631" xr:uid="{00000000-0005-0000-0000-000051020000}"/>
    <cellStyle name="Comma 2 2" xfId="6" xr:uid="{00000000-0005-0000-0000-000052020000}"/>
    <cellStyle name="Comma 2 2 2" xfId="632" xr:uid="{00000000-0005-0000-0000-000053020000}"/>
    <cellStyle name="Comma 2 2 2 2" xfId="633" xr:uid="{00000000-0005-0000-0000-000054020000}"/>
    <cellStyle name="Comma 2 2 2 3" xfId="634" xr:uid="{00000000-0005-0000-0000-000055020000}"/>
    <cellStyle name="Comma 2 2 3" xfId="635" xr:uid="{00000000-0005-0000-0000-000056020000}"/>
    <cellStyle name="Comma 2 2 4" xfId="636" xr:uid="{00000000-0005-0000-0000-000057020000}"/>
    <cellStyle name="Comma 2 3" xfId="637" xr:uid="{00000000-0005-0000-0000-000058020000}"/>
    <cellStyle name="Comma 2 3 2" xfId="638" xr:uid="{00000000-0005-0000-0000-000059020000}"/>
    <cellStyle name="Comma 2 4" xfId="639" xr:uid="{00000000-0005-0000-0000-00005A020000}"/>
    <cellStyle name="Comma 2 4 2" xfId="640" xr:uid="{00000000-0005-0000-0000-00005B020000}"/>
    <cellStyle name="Comma 2 5" xfId="641" xr:uid="{00000000-0005-0000-0000-00005C020000}"/>
    <cellStyle name="Comma 2 5 2" xfId="642" xr:uid="{00000000-0005-0000-0000-00005D020000}"/>
    <cellStyle name="Comma 2 6" xfId="643" xr:uid="{00000000-0005-0000-0000-00005E020000}"/>
    <cellStyle name="Comma 2 7" xfId="644" xr:uid="{00000000-0005-0000-0000-00005F020000}"/>
    <cellStyle name="Comma 2 8" xfId="645" xr:uid="{00000000-0005-0000-0000-000060020000}"/>
    <cellStyle name="Comma 2 9" xfId="646" xr:uid="{00000000-0005-0000-0000-000061020000}"/>
    <cellStyle name="Comma 2_Apvienotie_Buvapjomi" xfId="647" xr:uid="{00000000-0005-0000-0000-000062020000}"/>
    <cellStyle name="Comma 20" xfId="648" xr:uid="{00000000-0005-0000-0000-000063020000}"/>
    <cellStyle name="Comma 20 2" xfId="649" xr:uid="{00000000-0005-0000-0000-000064020000}"/>
    <cellStyle name="Comma 20 2 2" xfId="650" xr:uid="{00000000-0005-0000-0000-000065020000}"/>
    <cellStyle name="Comma 20 3" xfId="651" xr:uid="{00000000-0005-0000-0000-000066020000}"/>
    <cellStyle name="Comma 21" xfId="652" xr:uid="{00000000-0005-0000-0000-000067020000}"/>
    <cellStyle name="Comma 22" xfId="653" xr:uid="{00000000-0005-0000-0000-000068020000}"/>
    <cellStyle name="Comma 22 2" xfId="654" xr:uid="{00000000-0005-0000-0000-000069020000}"/>
    <cellStyle name="Comma 23" xfId="655" xr:uid="{00000000-0005-0000-0000-00006A020000}"/>
    <cellStyle name="Comma 23 2" xfId="656" xr:uid="{00000000-0005-0000-0000-00006B020000}"/>
    <cellStyle name="Comma 23 3" xfId="657" xr:uid="{00000000-0005-0000-0000-00006C020000}"/>
    <cellStyle name="Comma 23 4" xfId="658" xr:uid="{00000000-0005-0000-0000-00006D020000}"/>
    <cellStyle name="Comma 24" xfId="659" xr:uid="{00000000-0005-0000-0000-00006E020000}"/>
    <cellStyle name="Comma 25" xfId="660" xr:uid="{00000000-0005-0000-0000-00006F020000}"/>
    <cellStyle name="Comma 26" xfId="661" xr:uid="{00000000-0005-0000-0000-000070020000}"/>
    <cellStyle name="Comma 26 2" xfId="662" xr:uid="{00000000-0005-0000-0000-000071020000}"/>
    <cellStyle name="Comma 27" xfId="663" xr:uid="{00000000-0005-0000-0000-000072020000}"/>
    <cellStyle name="Comma 28" xfId="664" xr:uid="{00000000-0005-0000-0000-000073020000}"/>
    <cellStyle name="Comma 29" xfId="665" xr:uid="{00000000-0005-0000-0000-000074020000}"/>
    <cellStyle name="Comma 3" xfId="7" xr:uid="{00000000-0005-0000-0000-000075020000}"/>
    <cellStyle name="Comma 3 2" xfId="666" xr:uid="{00000000-0005-0000-0000-000076020000}"/>
    <cellStyle name="Comma 3 2 2" xfId="667" xr:uid="{00000000-0005-0000-0000-000077020000}"/>
    <cellStyle name="Comma 3 3" xfId="668" xr:uid="{00000000-0005-0000-0000-000078020000}"/>
    <cellStyle name="Comma 3 4" xfId="669" xr:uid="{00000000-0005-0000-0000-000079020000}"/>
    <cellStyle name="Comma 3 5" xfId="670" xr:uid="{00000000-0005-0000-0000-00007A020000}"/>
    <cellStyle name="Comma 30" xfId="671" xr:uid="{00000000-0005-0000-0000-00007B020000}"/>
    <cellStyle name="Comma 30 2" xfId="672" xr:uid="{00000000-0005-0000-0000-00007C020000}"/>
    <cellStyle name="Comma 31" xfId="673" xr:uid="{00000000-0005-0000-0000-00007D020000}"/>
    <cellStyle name="Comma 32" xfId="674" xr:uid="{00000000-0005-0000-0000-00007E020000}"/>
    <cellStyle name="Comma 33" xfId="675" xr:uid="{00000000-0005-0000-0000-00007F020000}"/>
    <cellStyle name="Comma 34" xfId="676" xr:uid="{00000000-0005-0000-0000-000080020000}"/>
    <cellStyle name="Comma 35" xfId="677" xr:uid="{00000000-0005-0000-0000-000081020000}"/>
    <cellStyle name="Comma 36" xfId="678" xr:uid="{00000000-0005-0000-0000-000082020000}"/>
    <cellStyle name="Comma 36 2" xfId="679" xr:uid="{00000000-0005-0000-0000-000083020000}"/>
    <cellStyle name="Comma 37" xfId="680" xr:uid="{00000000-0005-0000-0000-000084020000}"/>
    <cellStyle name="Comma 38" xfId="681" xr:uid="{00000000-0005-0000-0000-000085020000}"/>
    <cellStyle name="Comma 39" xfId="682" xr:uid="{00000000-0005-0000-0000-000086020000}"/>
    <cellStyle name="Comma 4" xfId="683" xr:uid="{00000000-0005-0000-0000-000087020000}"/>
    <cellStyle name="Comma 4 2" xfId="684" xr:uid="{00000000-0005-0000-0000-000088020000}"/>
    <cellStyle name="Comma 4 3" xfId="685" xr:uid="{00000000-0005-0000-0000-000089020000}"/>
    <cellStyle name="Comma 4_104_Gipsa_fabrika_Jumts" xfId="686" xr:uid="{00000000-0005-0000-0000-00008A020000}"/>
    <cellStyle name="Comma 40" xfId="687" xr:uid="{00000000-0005-0000-0000-00008B020000}"/>
    <cellStyle name="Comma 40 2" xfId="688" xr:uid="{00000000-0005-0000-0000-00008C020000}"/>
    <cellStyle name="Comma 41" xfId="689" xr:uid="{00000000-0005-0000-0000-00008D020000}"/>
    <cellStyle name="Comma 42" xfId="690" xr:uid="{00000000-0005-0000-0000-00008E020000}"/>
    <cellStyle name="Comma 5" xfId="691" xr:uid="{00000000-0005-0000-0000-00008F020000}"/>
    <cellStyle name="Comma 5 2" xfId="692" xr:uid="{00000000-0005-0000-0000-000090020000}"/>
    <cellStyle name="Comma 5 3" xfId="693" xr:uid="{00000000-0005-0000-0000-000091020000}"/>
    <cellStyle name="Comma 6" xfId="694" xr:uid="{00000000-0005-0000-0000-000092020000}"/>
    <cellStyle name="Comma 6 2" xfId="695" xr:uid="{00000000-0005-0000-0000-000093020000}"/>
    <cellStyle name="Comma 6 3" xfId="696" xr:uid="{00000000-0005-0000-0000-000094020000}"/>
    <cellStyle name="Comma 7" xfId="697" xr:uid="{00000000-0005-0000-0000-000095020000}"/>
    <cellStyle name="Comma 7 2" xfId="698" xr:uid="{00000000-0005-0000-0000-000096020000}"/>
    <cellStyle name="Comma 8" xfId="699" xr:uid="{00000000-0005-0000-0000-000097020000}"/>
    <cellStyle name="Comma 8 2" xfId="700" xr:uid="{00000000-0005-0000-0000-000098020000}"/>
    <cellStyle name="Comma 9" xfId="701" xr:uid="{00000000-0005-0000-0000-000099020000}"/>
    <cellStyle name="Comma 9 2" xfId="702" xr:uid="{00000000-0005-0000-0000-00009A020000}"/>
    <cellStyle name="Currency [0] 2" xfId="703" xr:uid="{00000000-0005-0000-0000-00009B020000}"/>
    <cellStyle name="Currency 2" xfId="704" xr:uid="{00000000-0005-0000-0000-00009C020000}"/>
    <cellStyle name="Currency 2 2" xfId="705" xr:uid="{00000000-0005-0000-0000-00009D020000}"/>
    <cellStyle name="Currency 2 3" xfId="706" xr:uid="{00000000-0005-0000-0000-00009E020000}"/>
    <cellStyle name="Currency 3" xfId="707" xr:uid="{00000000-0005-0000-0000-00009F020000}"/>
    <cellStyle name="Currency 4" xfId="708" xr:uid="{00000000-0005-0000-0000-0000A0020000}"/>
    <cellStyle name="Currency 5" xfId="709" xr:uid="{00000000-0005-0000-0000-0000A1020000}"/>
    <cellStyle name="d" xfId="710" xr:uid="{00000000-0005-0000-0000-0000A2020000}"/>
    <cellStyle name="d_1_Demene2 TAME2" xfId="711" xr:uid="{00000000-0005-0000-0000-0000A3020000}"/>
    <cellStyle name="d_Fasad_Merks_objomi" xfId="712" xr:uid="{00000000-0005-0000-0000-0000A4020000}"/>
    <cellStyle name="d_Fasad_Merks_objomi_1_Demene2 TAME2" xfId="713" xr:uid="{00000000-0005-0000-0000-0000A5020000}"/>
    <cellStyle name="Date" xfId="714" xr:uid="{00000000-0005-0000-0000-0000A6020000}"/>
    <cellStyle name="Date 2" xfId="715" xr:uid="{00000000-0005-0000-0000-0000A7020000}"/>
    <cellStyle name="Date 3" xfId="716" xr:uid="{00000000-0005-0000-0000-0000A8020000}"/>
    <cellStyle name="Dezimal [0]_Compiling Utility Macros" xfId="717" xr:uid="{00000000-0005-0000-0000-0000A9020000}"/>
    <cellStyle name="Dezimal_Compiling Utility Macros" xfId="718" xr:uid="{00000000-0005-0000-0000-0000AA020000}"/>
    <cellStyle name="Divider" xfId="719" xr:uid="{00000000-0005-0000-0000-0000AB020000}"/>
    <cellStyle name="dsp1" xfId="720" xr:uid="{00000000-0005-0000-0000-0000AC020000}"/>
    <cellStyle name="dsp1 2" xfId="721" xr:uid="{00000000-0005-0000-0000-0000AD020000}"/>
    <cellStyle name="Emphasis 1" xfId="722" xr:uid="{00000000-0005-0000-0000-0000AE020000}"/>
    <cellStyle name="Emphasis 2" xfId="723" xr:uid="{00000000-0005-0000-0000-0000AF020000}"/>
    <cellStyle name="Emphasis 3" xfId="724" xr:uid="{00000000-0005-0000-0000-0000B0020000}"/>
    <cellStyle name="Euro" xfId="725" xr:uid="{00000000-0005-0000-0000-0000B1020000}"/>
    <cellStyle name="Excel Built-in Normal" xfId="1" xr:uid="{00000000-0005-0000-0000-0000B2020000}"/>
    <cellStyle name="Excel Built-in Normal 1" xfId="726" xr:uid="{00000000-0005-0000-0000-0000B3020000}"/>
    <cellStyle name="Excel Built-in Normal 2" xfId="727" xr:uid="{00000000-0005-0000-0000-0000B4020000}"/>
    <cellStyle name="Excel Built-in Normal 3" xfId="728" xr:uid="{00000000-0005-0000-0000-0000B5020000}"/>
    <cellStyle name="Excel Built-in Normal 4" xfId="729" xr:uid="{00000000-0005-0000-0000-0000B6020000}"/>
    <cellStyle name="Excel Built-in Normal_SALDUS_KN 22.10" xfId="730" xr:uid="{00000000-0005-0000-0000-0000B7020000}"/>
    <cellStyle name="Explanatory Text 2" xfId="731" xr:uid="{00000000-0005-0000-0000-0000B8020000}"/>
    <cellStyle name="Explanatory Text 3" xfId="732" xr:uid="{00000000-0005-0000-0000-0000B9020000}"/>
    <cellStyle name="Fixed" xfId="733" xr:uid="{00000000-0005-0000-0000-0000BA020000}"/>
    <cellStyle name="Fixed 2" xfId="734" xr:uid="{00000000-0005-0000-0000-0000BB020000}"/>
    <cellStyle name="Fixed 3" xfId="735" xr:uid="{00000000-0005-0000-0000-0000BC020000}"/>
    <cellStyle name="Good 2" xfId="736" xr:uid="{00000000-0005-0000-0000-0000BD020000}"/>
    <cellStyle name="Good 3" xfId="8" xr:uid="{00000000-0005-0000-0000-0000BE020000}"/>
    <cellStyle name="Good 4" xfId="9" xr:uid="{00000000-0005-0000-0000-0000BF020000}"/>
    <cellStyle name="Good 5" xfId="737" xr:uid="{00000000-0005-0000-0000-0000C0020000}"/>
    <cellStyle name="Halb" xfId="738" xr:uid="{00000000-0005-0000-0000-0000C1020000}"/>
    <cellStyle name="Hea" xfId="739" xr:uid="{00000000-0005-0000-0000-0000C2020000}"/>
    <cellStyle name="Heading" xfId="740" xr:uid="{00000000-0005-0000-0000-0000C3020000}"/>
    <cellStyle name="Heading 1 1" xfId="741" xr:uid="{00000000-0005-0000-0000-0000C4020000}"/>
    <cellStyle name="Heading 1 2" xfId="742" xr:uid="{00000000-0005-0000-0000-0000C5020000}"/>
    <cellStyle name="Heading 1 3" xfId="743" xr:uid="{00000000-0005-0000-0000-0000C6020000}"/>
    <cellStyle name="Heading 2 2" xfId="744" xr:uid="{00000000-0005-0000-0000-0000C7020000}"/>
    <cellStyle name="Heading 2 3" xfId="745" xr:uid="{00000000-0005-0000-0000-0000C8020000}"/>
    <cellStyle name="Heading 3 2" xfId="746" xr:uid="{00000000-0005-0000-0000-0000C9020000}"/>
    <cellStyle name="Heading 3 3" xfId="747" xr:uid="{00000000-0005-0000-0000-0000CA020000}"/>
    <cellStyle name="Heading 4 2" xfId="748" xr:uid="{00000000-0005-0000-0000-0000CB020000}"/>
    <cellStyle name="Heading 4 3" xfId="749" xr:uid="{00000000-0005-0000-0000-0000CC020000}"/>
    <cellStyle name="Heading1" xfId="750" xr:uid="{00000000-0005-0000-0000-0000CD020000}"/>
    <cellStyle name="Heading1 1" xfId="751" xr:uid="{00000000-0005-0000-0000-0000CE020000}"/>
    <cellStyle name="Heading1 1 2" xfId="752" xr:uid="{00000000-0005-0000-0000-0000CF020000}"/>
    <cellStyle name="Heading1 2" xfId="753" xr:uid="{00000000-0005-0000-0000-0000D0020000}"/>
    <cellStyle name="Heading1 3" xfId="754" xr:uid="{00000000-0005-0000-0000-0000D1020000}"/>
    <cellStyle name="Heading2" xfId="755" xr:uid="{00000000-0005-0000-0000-0000D2020000}"/>
    <cellStyle name="Heading2 2" xfId="756" xr:uid="{00000000-0005-0000-0000-0000D3020000}"/>
    <cellStyle name="Heading2 3" xfId="757" xr:uid="{00000000-0005-0000-0000-0000D4020000}"/>
    <cellStyle name="Headline I" xfId="758" xr:uid="{00000000-0005-0000-0000-0000D5020000}"/>
    <cellStyle name="Headline II" xfId="759" xr:uid="{00000000-0005-0000-0000-0000D6020000}"/>
    <cellStyle name="Headline III" xfId="760" xr:uid="{00000000-0005-0000-0000-0000D7020000}"/>
    <cellStyle name="Hyperlink 2" xfId="761" xr:uid="{00000000-0005-0000-0000-0000D9020000}"/>
    <cellStyle name="Hyperlink 2 2" xfId="762" xr:uid="{00000000-0005-0000-0000-0000DA020000}"/>
    <cellStyle name="Hyperlink 3" xfId="763" xr:uid="{00000000-0005-0000-0000-0000DB020000}"/>
    <cellStyle name="Hyperlink 4" xfId="764" xr:uid="{00000000-0005-0000-0000-0000DC020000}"/>
    <cellStyle name="Hyperlink 5" xfId="765" xr:uid="{00000000-0005-0000-0000-0000DD020000}"/>
    <cellStyle name="Hyperlink 6" xfId="766" xr:uid="{00000000-0005-0000-0000-0000DE020000}"/>
    <cellStyle name="Hoiatustekst" xfId="767" xr:uid="{00000000-0005-0000-0000-0000D8020000}"/>
    <cellStyle name="Ievade" xfId="768" xr:uid="{00000000-0005-0000-0000-0000DF020000}"/>
    <cellStyle name="Input 2" xfId="769" xr:uid="{00000000-0005-0000-0000-0000E0020000}"/>
    <cellStyle name="Input 3" xfId="770" xr:uid="{00000000-0005-0000-0000-0000E1020000}"/>
    <cellStyle name="Izcēlums1" xfId="771" xr:uid="{00000000-0005-0000-0000-0000E2020000}"/>
    <cellStyle name="Izcēlums2" xfId="772" xr:uid="{00000000-0005-0000-0000-0000E3020000}"/>
    <cellStyle name="Izcēlums3" xfId="773" xr:uid="{00000000-0005-0000-0000-0000E4020000}"/>
    <cellStyle name="Izcēlums4" xfId="774" xr:uid="{00000000-0005-0000-0000-0000E5020000}"/>
    <cellStyle name="Izcēlums5" xfId="775" xr:uid="{00000000-0005-0000-0000-0000E6020000}"/>
    <cellStyle name="Izcēlums6" xfId="776" xr:uid="{00000000-0005-0000-0000-0000E7020000}"/>
    <cellStyle name="Izvade" xfId="777" xr:uid="{00000000-0005-0000-0000-0000E8020000}"/>
    <cellStyle name="Izvade 2" xfId="778" xr:uid="{00000000-0005-0000-0000-0000E9020000}"/>
    <cellStyle name="Īįū÷ķūé_laroux" xfId="779" xr:uid="{00000000-0005-0000-0000-0000EA020000}"/>
    <cellStyle name="Kokku" xfId="780" xr:uid="{00000000-0005-0000-0000-0000EB020000}"/>
    <cellStyle name="Komats 2" xfId="781" xr:uid="{00000000-0005-0000-0000-0000EC020000}"/>
    <cellStyle name="Kontrolli lahtrit" xfId="782" xr:uid="{00000000-0005-0000-0000-0000ED020000}"/>
    <cellStyle name="Kopsumma" xfId="783" xr:uid="{00000000-0005-0000-0000-0000EE020000}"/>
    <cellStyle name="Kopsumma 2" xfId="784" xr:uid="{00000000-0005-0000-0000-0000EF020000}"/>
    <cellStyle name="labi" xfId="785" xr:uid="{00000000-0005-0000-0000-0000F0020000}"/>
    <cellStyle name="labi 2" xfId="786" xr:uid="{00000000-0005-0000-0000-0000F1020000}"/>
    <cellStyle name="Labs" xfId="787" xr:uid="{00000000-0005-0000-0000-0000F2020000}"/>
    <cellStyle name="Lingitud lahter" xfId="788" xr:uid="{00000000-0005-0000-0000-0000F3020000}"/>
    <cellStyle name="Linked Cell 2" xfId="789" xr:uid="{00000000-0005-0000-0000-0000F4020000}"/>
    <cellStyle name="Linked Cell 3" xfId="790" xr:uid="{00000000-0005-0000-0000-0000F5020000}"/>
    <cellStyle name="Mans TR" xfId="791" xr:uid="{00000000-0005-0000-0000-0000F6020000}"/>
    <cellStyle name="Märkus" xfId="792" xr:uid="{00000000-0005-0000-0000-0000F7020000}"/>
    <cellStyle name="mat1" xfId="793" xr:uid="{00000000-0005-0000-0000-0000F8020000}"/>
    <cellStyle name="mat1 2" xfId="794" xr:uid="{00000000-0005-0000-0000-0000F9020000}"/>
    <cellStyle name="meh1" xfId="795" xr:uid="{00000000-0005-0000-0000-0000FA020000}"/>
    <cellStyle name="meh1 2" xfId="796" xr:uid="{00000000-0005-0000-0000-0000FB020000}"/>
    <cellStyle name="Millares [0]_medestructura" xfId="797" xr:uid="{00000000-0005-0000-0000-0000FC020000}"/>
    <cellStyle name="Neitrāls" xfId="798" xr:uid="{00000000-0005-0000-0000-0000FD020000}"/>
    <cellStyle name="Neitrāls 2" xfId="799" xr:uid="{00000000-0005-0000-0000-0000FE020000}"/>
    <cellStyle name="Neutraalne" xfId="800" xr:uid="{00000000-0005-0000-0000-0000FF020000}"/>
    <cellStyle name="Neutral 2" xfId="801" xr:uid="{00000000-0005-0000-0000-000000030000}"/>
    <cellStyle name="Neutral 3" xfId="802" xr:uid="{00000000-0005-0000-0000-000001030000}"/>
    <cellStyle name="Norm੎੎" xfId="803" xr:uid="{00000000-0005-0000-0000-000002030000}"/>
    <cellStyle name="Normaali_light-98_gun" xfId="804" xr:uid="{00000000-0005-0000-0000-000003030000}"/>
    <cellStyle name="Normaallaad 2" xfId="805" xr:uid="{00000000-0005-0000-0000-000004030000}"/>
    <cellStyle name="Normal" xfId="0" builtinId="0"/>
    <cellStyle name="Normal 10" xfId="10" xr:uid="{00000000-0005-0000-0000-000006030000}"/>
    <cellStyle name="Normal 10 2" xfId="806" xr:uid="{00000000-0005-0000-0000-000007030000}"/>
    <cellStyle name="Normal 10 3" xfId="11" xr:uid="{00000000-0005-0000-0000-000008030000}"/>
    <cellStyle name="Normal 10 3 2" xfId="807" xr:uid="{00000000-0005-0000-0000-000009030000}"/>
    <cellStyle name="Normal 10 3 3" xfId="808" xr:uid="{00000000-0005-0000-0000-00000A030000}"/>
    <cellStyle name="Normal 10 3 4" xfId="809" xr:uid="{00000000-0005-0000-0000-00000B030000}"/>
    <cellStyle name="Normal 10 4" xfId="810" xr:uid="{00000000-0005-0000-0000-00000C030000}"/>
    <cellStyle name="Normal 11" xfId="811" xr:uid="{00000000-0005-0000-0000-00000D030000}"/>
    <cellStyle name="Normal 11 2" xfId="812" xr:uid="{00000000-0005-0000-0000-00000E030000}"/>
    <cellStyle name="Normal 11 3" xfId="813" xr:uid="{00000000-0005-0000-0000-00000F030000}"/>
    <cellStyle name="Normal 11 4" xfId="814" xr:uid="{00000000-0005-0000-0000-000010030000}"/>
    <cellStyle name="Normal 11 5" xfId="815" xr:uid="{00000000-0005-0000-0000-000011030000}"/>
    <cellStyle name="Normal 11 6" xfId="816" xr:uid="{00000000-0005-0000-0000-000012030000}"/>
    <cellStyle name="Normal 11 7" xfId="817" xr:uid="{00000000-0005-0000-0000-000013030000}"/>
    <cellStyle name="Normal 12" xfId="818" xr:uid="{00000000-0005-0000-0000-000014030000}"/>
    <cellStyle name="Normal 12 2" xfId="819" xr:uid="{00000000-0005-0000-0000-000015030000}"/>
    <cellStyle name="Normal 12 4" xfId="820" xr:uid="{00000000-0005-0000-0000-000016030000}"/>
    <cellStyle name="Normal 13" xfId="821" xr:uid="{00000000-0005-0000-0000-000017030000}"/>
    <cellStyle name="Normal 13 2" xfId="822" xr:uid="{00000000-0005-0000-0000-000018030000}"/>
    <cellStyle name="Normal 13 3" xfId="823" xr:uid="{00000000-0005-0000-0000-000019030000}"/>
    <cellStyle name="Normal 14" xfId="824" xr:uid="{00000000-0005-0000-0000-00001A030000}"/>
    <cellStyle name="Normal 14 2" xfId="825" xr:uid="{00000000-0005-0000-0000-00001B030000}"/>
    <cellStyle name="Normal 14 3" xfId="826" xr:uid="{00000000-0005-0000-0000-00001C030000}"/>
    <cellStyle name="Normal 14 4" xfId="827" xr:uid="{00000000-0005-0000-0000-00001D030000}"/>
    <cellStyle name="Normal 15" xfId="828" xr:uid="{00000000-0005-0000-0000-00001E030000}"/>
    <cellStyle name="Normal 15 2" xfId="829" xr:uid="{00000000-0005-0000-0000-00001F030000}"/>
    <cellStyle name="Normal 15 3" xfId="830" xr:uid="{00000000-0005-0000-0000-000020030000}"/>
    <cellStyle name="Normal 16" xfId="831" xr:uid="{00000000-0005-0000-0000-000021030000}"/>
    <cellStyle name="Normal 17" xfId="832" xr:uid="{00000000-0005-0000-0000-000022030000}"/>
    <cellStyle name="Normal 17 2" xfId="833" xr:uid="{00000000-0005-0000-0000-000023030000}"/>
    <cellStyle name="Normal 18" xfId="834" xr:uid="{00000000-0005-0000-0000-000024030000}"/>
    <cellStyle name="Normal 18 2" xfId="835" xr:uid="{00000000-0005-0000-0000-000025030000}"/>
    <cellStyle name="Normal 18 2 2" xfId="836" xr:uid="{00000000-0005-0000-0000-000026030000}"/>
    <cellStyle name="Normal 18 2 2 2" xfId="837" xr:uid="{00000000-0005-0000-0000-000027030000}"/>
    <cellStyle name="Normal 18 2 2 2 2" xfId="838" xr:uid="{00000000-0005-0000-0000-000028030000}"/>
    <cellStyle name="Normal 18 2 3" xfId="839" xr:uid="{00000000-0005-0000-0000-000029030000}"/>
    <cellStyle name="Normal 18 2 4" xfId="840" xr:uid="{00000000-0005-0000-0000-00002A030000}"/>
    <cellStyle name="Normal 18 3" xfId="841" xr:uid="{00000000-0005-0000-0000-00002B030000}"/>
    <cellStyle name="Normal 18 4" xfId="842" xr:uid="{00000000-0005-0000-0000-00002C030000}"/>
    <cellStyle name="Normal 18 5" xfId="843" xr:uid="{00000000-0005-0000-0000-00002D030000}"/>
    <cellStyle name="Normal 19" xfId="844" xr:uid="{00000000-0005-0000-0000-00002E030000}"/>
    <cellStyle name="Normal 19 2" xfId="845" xr:uid="{00000000-0005-0000-0000-00002F030000}"/>
    <cellStyle name="Normal 19 3" xfId="846" xr:uid="{00000000-0005-0000-0000-000030030000}"/>
    <cellStyle name="Normal 19 4" xfId="847" xr:uid="{00000000-0005-0000-0000-000031030000}"/>
    <cellStyle name="Normal 2" xfId="2" xr:uid="{00000000-0005-0000-0000-000032030000}"/>
    <cellStyle name="Normal 2 10" xfId="12" xr:uid="{00000000-0005-0000-0000-000033030000}"/>
    <cellStyle name="Normal 2 11" xfId="848" xr:uid="{00000000-0005-0000-0000-000034030000}"/>
    <cellStyle name="Normal 2 12" xfId="849" xr:uid="{00000000-0005-0000-0000-000035030000}"/>
    <cellStyle name="Normal 2 13" xfId="850" xr:uid="{00000000-0005-0000-0000-000036030000}"/>
    <cellStyle name="Normal 2 14" xfId="851" xr:uid="{00000000-0005-0000-0000-000037030000}"/>
    <cellStyle name="Normal 2 15" xfId="852" xr:uid="{00000000-0005-0000-0000-000038030000}"/>
    <cellStyle name="Normal 2 15 2" xfId="853" xr:uid="{00000000-0005-0000-0000-000039030000}"/>
    <cellStyle name="Normal 2 16" xfId="854" xr:uid="{00000000-0005-0000-0000-00003A030000}"/>
    <cellStyle name="Normal 2 17" xfId="855" xr:uid="{00000000-0005-0000-0000-00003B030000}"/>
    <cellStyle name="Normal 2 18" xfId="856" xr:uid="{00000000-0005-0000-0000-00003C030000}"/>
    <cellStyle name="Normal 2 19" xfId="857" xr:uid="{00000000-0005-0000-0000-00003D030000}"/>
    <cellStyle name="Normal 2 2" xfId="13" xr:uid="{00000000-0005-0000-0000-00003E030000}"/>
    <cellStyle name="Normal 2 2 2" xfId="14" xr:uid="{00000000-0005-0000-0000-00003F030000}"/>
    <cellStyle name="Normal 2 2 2 2" xfId="858" xr:uid="{00000000-0005-0000-0000-000040030000}"/>
    <cellStyle name="Normal 2 2 2 2 2" xfId="859" xr:uid="{00000000-0005-0000-0000-000041030000}"/>
    <cellStyle name="Normal 2 2 3" xfId="15" xr:uid="{00000000-0005-0000-0000-000042030000}"/>
    <cellStyle name="Normal 2 2 3 2" xfId="860" xr:uid="{00000000-0005-0000-0000-000043030000}"/>
    <cellStyle name="Normal 2 2 3 3" xfId="861" xr:uid="{00000000-0005-0000-0000-000044030000}"/>
    <cellStyle name="Normal 2 2 4" xfId="862" xr:uid="{00000000-0005-0000-0000-000045030000}"/>
    <cellStyle name="Normal 2 2 5" xfId="863" xr:uid="{00000000-0005-0000-0000-000046030000}"/>
    <cellStyle name="Normal 2 2 6" xfId="864" xr:uid="{00000000-0005-0000-0000-000047030000}"/>
    <cellStyle name="Normal 2 2 7" xfId="865" xr:uid="{00000000-0005-0000-0000-000048030000}"/>
    <cellStyle name="Normal 2 2_Lokaalaa taame - caurulhu siltumizolaacija" xfId="866" xr:uid="{00000000-0005-0000-0000-000049030000}"/>
    <cellStyle name="Normal 2 20" xfId="867" xr:uid="{00000000-0005-0000-0000-00004A030000}"/>
    <cellStyle name="Normal 2 21" xfId="868" xr:uid="{00000000-0005-0000-0000-00004B030000}"/>
    <cellStyle name="Normal 2 22" xfId="869" xr:uid="{00000000-0005-0000-0000-00004C030000}"/>
    <cellStyle name="Normal 2 23" xfId="870" xr:uid="{00000000-0005-0000-0000-00004D030000}"/>
    <cellStyle name="Normal 2 24" xfId="871" xr:uid="{00000000-0005-0000-0000-00004E030000}"/>
    <cellStyle name="Normal 2 25" xfId="872" xr:uid="{00000000-0005-0000-0000-00004F030000}"/>
    <cellStyle name="Normal 2 26" xfId="873" xr:uid="{00000000-0005-0000-0000-000050030000}"/>
    <cellStyle name="Normal 2 27" xfId="874" xr:uid="{00000000-0005-0000-0000-000051030000}"/>
    <cellStyle name="Normal 2 28" xfId="875" xr:uid="{00000000-0005-0000-0000-000052030000}"/>
    <cellStyle name="Normal 2 29" xfId="876" xr:uid="{00000000-0005-0000-0000-000053030000}"/>
    <cellStyle name="Normal 2 3" xfId="16" xr:uid="{00000000-0005-0000-0000-000054030000}"/>
    <cellStyle name="Normal 2 3 2" xfId="877" xr:uid="{00000000-0005-0000-0000-000055030000}"/>
    <cellStyle name="Normal 2 3 3" xfId="878" xr:uid="{00000000-0005-0000-0000-000056030000}"/>
    <cellStyle name="Normal 2 30" xfId="879" xr:uid="{00000000-0005-0000-0000-000057030000}"/>
    <cellStyle name="Normal 2 31" xfId="880" xr:uid="{00000000-0005-0000-0000-000058030000}"/>
    <cellStyle name="Normal 2 32" xfId="881" xr:uid="{00000000-0005-0000-0000-000059030000}"/>
    <cellStyle name="Normal 2 33" xfId="882" xr:uid="{00000000-0005-0000-0000-00005A030000}"/>
    <cellStyle name="Normal 2 34" xfId="883" xr:uid="{00000000-0005-0000-0000-00005B030000}"/>
    <cellStyle name="Normal 2 35" xfId="884" xr:uid="{00000000-0005-0000-0000-00005C030000}"/>
    <cellStyle name="Normal 2 36" xfId="885" xr:uid="{00000000-0005-0000-0000-00005D030000}"/>
    <cellStyle name="Normal 2 37" xfId="886" xr:uid="{00000000-0005-0000-0000-00005E030000}"/>
    <cellStyle name="Normal 2 4" xfId="17" xr:uid="{00000000-0005-0000-0000-00005F030000}"/>
    <cellStyle name="Normal 2 4 2" xfId="887" xr:uid="{00000000-0005-0000-0000-000060030000}"/>
    <cellStyle name="Normal 2 4 2 2" xfId="888" xr:uid="{00000000-0005-0000-0000-000061030000}"/>
    <cellStyle name="Normal 2 4 3" xfId="889" xr:uid="{00000000-0005-0000-0000-000062030000}"/>
    <cellStyle name="Normal 2 5" xfId="18" xr:uid="{00000000-0005-0000-0000-000063030000}"/>
    <cellStyle name="Normal 2 6" xfId="38" xr:uid="{00000000-0005-0000-0000-000064030000}"/>
    <cellStyle name="Normal 2 6 2" xfId="890" xr:uid="{00000000-0005-0000-0000-000065030000}"/>
    <cellStyle name="Normal 2 7" xfId="891" xr:uid="{00000000-0005-0000-0000-000066030000}"/>
    <cellStyle name="Normal 2 8" xfId="892" xr:uid="{00000000-0005-0000-0000-000067030000}"/>
    <cellStyle name="Normal 2 9" xfId="893" xr:uid="{00000000-0005-0000-0000-000068030000}"/>
    <cellStyle name="Normal 2_000_Polistirola_gridas_forma" xfId="894" xr:uid="{00000000-0005-0000-0000-000069030000}"/>
    <cellStyle name="Normal 20" xfId="895" xr:uid="{00000000-0005-0000-0000-00006A030000}"/>
    <cellStyle name="Normal 21" xfId="896" xr:uid="{00000000-0005-0000-0000-00006B030000}"/>
    <cellStyle name="Normal 22" xfId="897" xr:uid="{00000000-0005-0000-0000-00006C030000}"/>
    <cellStyle name="Normal 23" xfId="898" xr:uid="{00000000-0005-0000-0000-00006D030000}"/>
    <cellStyle name="Normal 24" xfId="899" xr:uid="{00000000-0005-0000-0000-00006E030000}"/>
    <cellStyle name="Normal 25" xfId="900" xr:uid="{00000000-0005-0000-0000-00006F030000}"/>
    <cellStyle name="Normal 26" xfId="901" xr:uid="{00000000-0005-0000-0000-000070030000}"/>
    <cellStyle name="Normal 27" xfId="902" xr:uid="{00000000-0005-0000-0000-000071030000}"/>
    <cellStyle name="Normal 27 2" xfId="903" xr:uid="{00000000-0005-0000-0000-000072030000}"/>
    <cellStyle name="Normal 27 3" xfId="904" xr:uid="{00000000-0005-0000-0000-000073030000}"/>
    <cellStyle name="Normal 28" xfId="905" xr:uid="{00000000-0005-0000-0000-000074030000}"/>
    <cellStyle name="Normal 29" xfId="906" xr:uid="{00000000-0005-0000-0000-000075030000}"/>
    <cellStyle name="Normal 3" xfId="19" xr:uid="{00000000-0005-0000-0000-000076030000}"/>
    <cellStyle name="Normal 3 10" xfId="907" xr:uid="{00000000-0005-0000-0000-000077030000}"/>
    <cellStyle name="Normal 3 10 2" xfId="908" xr:uid="{00000000-0005-0000-0000-000078030000}"/>
    <cellStyle name="Normal 3 10 3" xfId="909" xr:uid="{00000000-0005-0000-0000-000079030000}"/>
    <cellStyle name="Normal 3 10 4" xfId="910" xr:uid="{00000000-0005-0000-0000-00007A030000}"/>
    <cellStyle name="Normal 3 10 5" xfId="911" xr:uid="{00000000-0005-0000-0000-00007B030000}"/>
    <cellStyle name="Normal 3 10 6" xfId="912" xr:uid="{00000000-0005-0000-0000-00007C030000}"/>
    <cellStyle name="Normal 3 10 7" xfId="913" xr:uid="{00000000-0005-0000-0000-00007D030000}"/>
    <cellStyle name="Normal 3 11" xfId="914" xr:uid="{00000000-0005-0000-0000-00007E030000}"/>
    <cellStyle name="Normal 3 11 2" xfId="915" xr:uid="{00000000-0005-0000-0000-00007F030000}"/>
    <cellStyle name="Normal 3 11 3" xfId="916" xr:uid="{00000000-0005-0000-0000-000080030000}"/>
    <cellStyle name="Normal 3 11 4" xfId="917" xr:uid="{00000000-0005-0000-0000-000081030000}"/>
    <cellStyle name="Normal 3 11 5" xfId="918" xr:uid="{00000000-0005-0000-0000-000082030000}"/>
    <cellStyle name="Normal 3 11 6" xfId="919" xr:uid="{00000000-0005-0000-0000-000083030000}"/>
    <cellStyle name="Normal 3 11 7" xfId="920" xr:uid="{00000000-0005-0000-0000-000084030000}"/>
    <cellStyle name="Normal 3 12" xfId="921" xr:uid="{00000000-0005-0000-0000-000085030000}"/>
    <cellStyle name="Normal 3 12 2" xfId="922" xr:uid="{00000000-0005-0000-0000-000086030000}"/>
    <cellStyle name="Normal 3 12 3" xfId="923" xr:uid="{00000000-0005-0000-0000-000087030000}"/>
    <cellStyle name="Normal 3 12 4" xfId="924" xr:uid="{00000000-0005-0000-0000-000088030000}"/>
    <cellStyle name="Normal 3 12 5" xfId="925" xr:uid="{00000000-0005-0000-0000-000089030000}"/>
    <cellStyle name="Normal 3 12 6" xfId="926" xr:uid="{00000000-0005-0000-0000-00008A030000}"/>
    <cellStyle name="Normal 3 12 7" xfId="927" xr:uid="{00000000-0005-0000-0000-00008B030000}"/>
    <cellStyle name="Normal 3 13" xfId="928" xr:uid="{00000000-0005-0000-0000-00008C030000}"/>
    <cellStyle name="Normal 3 13 2" xfId="929" xr:uid="{00000000-0005-0000-0000-00008D030000}"/>
    <cellStyle name="Normal 3 13 3" xfId="930" xr:uid="{00000000-0005-0000-0000-00008E030000}"/>
    <cellStyle name="Normal 3 13 4" xfId="931" xr:uid="{00000000-0005-0000-0000-00008F030000}"/>
    <cellStyle name="Normal 3 13 5" xfId="932" xr:uid="{00000000-0005-0000-0000-000090030000}"/>
    <cellStyle name="Normal 3 13 6" xfId="933" xr:uid="{00000000-0005-0000-0000-000091030000}"/>
    <cellStyle name="Normal 3 13 7" xfId="934" xr:uid="{00000000-0005-0000-0000-000092030000}"/>
    <cellStyle name="Normal 3 14" xfId="935" xr:uid="{00000000-0005-0000-0000-000093030000}"/>
    <cellStyle name="Normal 3 14 2" xfId="936" xr:uid="{00000000-0005-0000-0000-000094030000}"/>
    <cellStyle name="Normal 3 14 3" xfId="937" xr:uid="{00000000-0005-0000-0000-000095030000}"/>
    <cellStyle name="Normal 3 14 4" xfId="938" xr:uid="{00000000-0005-0000-0000-000096030000}"/>
    <cellStyle name="Normal 3 14 5" xfId="939" xr:uid="{00000000-0005-0000-0000-000097030000}"/>
    <cellStyle name="Normal 3 14 6" xfId="940" xr:uid="{00000000-0005-0000-0000-000098030000}"/>
    <cellStyle name="Normal 3 14 7" xfId="941" xr:uid="{00000000-0005-0000-0000-000099030000}"/>
    <cellStyle name="Normal 3 15" xfId="942" xr:uid="{00000000-0005-0000-0000-00009A030000}"/>
    <cellStyle name="Normal 3 15 2" xfId="943" xr:uid="{00000000-0005-0000-0000-00009B030000}"/>
    <cellStyle name="Normal 3 15 3" xfId="944" xr:uid="{00000000-0005-0000-0000-00009C030000}"/>
    <cellStyle name="Normal 3 15 4" xfId="945" xr:uid="{00000000-0005-0000-0000-00009D030000}"/>
    <cellStyle name="Normal 3 15 5" xfId="946" xr:uid="{00000000-0005-0000-0000-00009E030000}"/>
    <cellStyle name="Normal 3 15 6" xfId="947" xr:uid="{00000000-0005-0000-0000-00009F030000}"/>
    <cellStyle name="Normal 3 15 7" xfId="948" xr:uid="{00000000-0005-0000-0000-0000A0030000}"/>
    <cellStyle name="Normal 3 16" xfId="949" xr:uid="{00000000-0005-0000-0000-0000A1030000}"/>
    <cellStyle name="Normal 3 16 2" xfId="950" xr:uid="{00000000-0005-0000-0000-0000A2030000}"/>
    <cellStyle name="Normal 3 16 3" xfId="951" xr:uid="{00000000-0005-0000-0000-0000A3030000}"/>
    <cellStyle name="Normal 3 16 4" xfId="952" xr:uid="{00000000-0005-0000-0000-0000A4030000}"/>
    <cellStyle name="Normal 3 16 5" xfId="953" xr:uid="{00000000-0005-0000-0000-0000A5030000}"/>
    <cellStyle name="Normal 3 16 6" xfId="954" xr:uid="{00000000-0005-0000-0000-0000A6030000}"/>
    <cellStyle name="Normal 3 16 7" xfId="955" xr:uid="{00000000-0005-0000-0000-0000A7030000}"/>
    <cellStyle name="Normal 3 17" xfId="956" xr:uid="{00000000-0005-0000-0000-0000A8030000}"/>
    <cellStyle name="Normal 3 17 2" xfId="957" xr:uid="{00000000-0005-0000-0000-0000A9030000}"/>
    <cellStyle name="Normal 3 17 3" xfId="958" xr:uid="{00000000-0005-0000-0000-0000AA030000}"/>
    <cellStyle name="Normal 3 17 4" xfId="959" xr:uid="{00000000-0005-0000-0000-0000AB030000}"/>
    <cellStyle name="Normal 3 17 5" xfId="960" xr:uid="{00000000-0005-0000-0000-0000AC030000}"/>
    <cellStyle name="Normal 3 17 6" xfId="961" xr:uid="{00000000-0005-0000-0000-0000AD030000}"/>
    <cellStyle name="Normal 3 17 7" xfId="962" xr:uid="{00000000-0005-0000-0000-0000AE030000}"/>
    <cellStyle name="Normal 3 18" xfId="963" xr:uid="{00000000-0005-0000-0000-0000AF030000}"/>
    <cellStyle name="Normal 3 19" xfId="964" xr:uid="{00000000-0005-0000-0000-0000B0030000}"/>
    <cellStyle name="Normal 3 2" xfId="20" xr:uid="{00000000-0005-0000-0000-0000B1030000}"/>
    <cellStyle name="Normal 3 2 2" xfId="21" xr:uid="{00000000-0005-0000-0000-0000B2030000}"/>
    <cellStyle name="Normal 3 2 2 2" xfId="965" xr:uid="{00000000-0005-0000-0000-0000B3030000}"/>
    <cellStyle name="Normal 3 2 3" xfId="966" xr:uid="{00000000-0005-0000-0000-0000B4030000}"/>
    <cellStyle name="Normal 3 2 4" xfId="967" xr:uid="{00000000-0005-0000-0000-0000B5030000}"/>
    <cellStyle name="Normal 3 2 5" xfId="968" xr:uid="{00000000-0005-0000-0000-0000B6030000}"/>
    <cellStyle name="Normal 3 2 6" xfId="969" xr:uid="{00000000-0005-0000-0000-0000B7030000}"/>
    <cellStyle name="Normal 3 2 7" xfId="970" xr:uid="{00000000-0005-0000-0000-0000B8030000}"/>
    <cellStyle name="Normal 3 2 8" xfId="971" xr:uid="{00000000-0005-0000-0000-0000B9030000}"/>
    <cellStyle name="Normal 3 20" xfId="972" xr:uid="{00000000-0005-0000-0000-0000BA030000}"/>
    <cellStyle name="Normal 3 21" xfId="973" xr:uid="{00000000-0005-0000-0000-0000BB030000}"/>
    <cellStyle name="Normal 3 22" xfId="974" xr:uid="{00000000-0005-0000-0000-0000BC030000}"/>
    <cellStyle name="Normal 3 23" xfId="975" xr:uid="{00000000-0005-0000-0000-0000BD030000}"/>
    <cellStyle name="Normal 3 24" xfId="976" xr:uid="{00000000-0005-0000-0000-0000BE030000}"/>
    <cellStyle name="Normal 3 25" xfId="977" xr:uid="{00000000-0005-0000-0000-0000BF030000}"/>
    <cellStyle name="Normal 3 26" xfId="978" xr:uid="{00000000-0005-0000-0000-0000C0030000}"/>
    <cellStyle name="Normal 3 27" xfId="979" xr:uid="{00000000-0005-0000-0000-0000C1030000}"/>
    <cellStyle name="Normal 3 28" xfId="980" xr:uid="{00000000-0005-0000-0000-0000C2030000}"/>
    <cellStyle name="Normal 3 29" xfId="981" xr:uid="{00000000-0005-0000-0000-0000C3030000}"/>
    <cellStyle name="Normal 3 3" xfId="22" xr:uid="{00000000-0005-0000-0000-0000C4030000}"/>
    <cellStyle name="Normal 3 3 2" xfId="982" xr:uid="{00000000-0005-0000-0000-0000C5030000}"/>
    <cellStyle name="Normal 3 3 3" xfId="983" xr:uid="{00000000-0005-0000-0000-0000C6030000}"/>
    <cellStyle name="Normal 3 3 4" xfId="984" xr:uid="{00000000-0005-0000-0000-0000C7030000}"/>
    <cellStyle name="Normal 3 3 5" xfId="985" xr:uid="{00000000-0005-0000-0000-0000C8030000}"/>
    <cellStyle name="Normal 3 3 6" xfId="986" xr:uid="{00000000-0005-0000-0000-0000C9030000}"/>
    <cellStyle name="Normal 3 3 7" xfId="987" xr:uid="{00000000-0005-0000-0000-0000CA030000}"/>
    <cellStyle name="Normal 3 30" xfId="988" xr:uid="{00000000-0005-0000-0000-0000CB030000}"/>
    <cellStyle name="Normal 3 31" xfId="989" xr:uid="{00000000-0005-0000-0000-0000CC030000}"/>
    <cellStyle name="Normal 3 32" xfId="990" xr:uid="{00000000-0005-0000-0000-0000CD030000}"/>
    <cellStyle name="Normal 3 33" xfId="991" xr:uid="{00000000-0005-0000-0000-0000CE030000}"/>
    <cellStyle name="Normal 3 34" xfId="992" xr:uid="{00000000-0005-0000-0000-0000CF030000}"/>
    <cellStyle name="Normal 3 35" xfId="993" xr:uid="{00000000-0005-0000-0000-0000D0030000}"/>
    <cellStyle name="Normal 3 36" xfId="994" xr:uid="{00000000-0005-0000-0000-0000D1030000}"/>
    <cellStyle name="Normal 3 37" xfId="995" xr:uid="{00000000-0005-0000-0000-0000D2030000}"/>
    <cellStyle name="Normal 3 38" xfId="996" xr:uid="{00000000-0005-0000-0000-0000D3030000}"/>
    <cellStyle name="Normal 3 39" xfId="997" xr:uid="{00000000-0005-0000-0000-0000D4030000}"/>
    <cellStyle name="Normal 3 4" xfId="4" xr:uid="{00000000-0005-0000-0000-0000D5030000}"/>
    <cellStyle name="Normal 3 4 2" xfId="998" xr:uid="{00000000-0005-0000-0000-0000D6030000}"/>
    <cellStyle name="Normal 3 4 3" xfId="999" xr:uid="{00000000-0005-0000-0000-0000D7030000}"/>
    <cellStyle name="Normal 3 4 4" xfId="1000" xr:uid="{00000000-0005-0000-0000-0000D8030000}"/>
    <cellStyle name="Normal 3 4 5" xfId="1001" xr:uid="{00000000-0005-0000-0000-0000D9030000}"/>
    <cellStyle name="Normal 3 4 6" xfId="1002" xr:uid="{00000000-0005-0000-0000-0000DA030000}"/>
    <cellStyle name="Normal 3 4 7" xfId="1003" xr:uid="{00000000-0005-0000-0000-0000DB030000}"/>
    <cellStyle name="Normal 3 4 8" xfId="1412" xr:uid="{00000000-0005-0000-0000-0000DC030000}"/>
    <cellStyle name="Normal 3 40" xfId="1004" xr:uid="{00000000-0005-0000-0000-0000DD030000}"/>
    <cellStyle name="Normal 3 41" xfId="1005" xr:uid="{00000000-0005-0000-0000-0000DE030000}"/>
    <cellStyle name="Normal 3 42" xfId="1006" xr:uid="{00000000-0005-0000-0000-0000DF030000}"/>
    <cellStyle name="Normal 3 43" xfId="1007" xr:uid="{00000000-0005-0000-0000-0000E0030000}"/>
    <cellStyle name="Normal 3 44" xfId="1008" xr:uid="{00000000-0005-0000-0000-0000E1030000}"/>
    <cellStyle name="Normal 3 45" xfId="1009" xr:uid="{00000000-0005-0000-0000-0000E2030000}"/>
    <cellStyle name="Normal 3 5" xfId="1010" xr:uid="{00000000-0005-0000-0000-0000E3030000}"/>
    <cellStyle name="Normal 3 5 2" xfId="1011" xr:uid="{00000000-0005-0000-0000-0000E4030000}"/>
    <cellStyle name="Normal 3 5 3" xfId="1012" xr:uid="{00000000-0005-0000-0000-0000E5030000}"/>
    <cellStyle name="Normal 3 5 4" xfId="1013" xr:uid="{00000000-0005-0000-0000-0000E6030000}"/>
    <cellStyle name="Normal 3 5 5" xfId="1014" xr:uid="{00000000-0005-0000-0000-0000E7030000}"/>
    <cellStyle name="Normal 3 5 6" xfId="1015" xr:uid="{00000000-0005-0000-0000-0000E8030000}"/>
    <cellStyle name="Normal 3 5 7" xfId="1016" xr:uid="{00000000-0005-0000-0000-0000E9030000}"/>
    <cellStyle name="Normal 3 6" xfId="1017" xr:uid="{00000000-0005-0000-0000-0000EA030000}"/>
    <cellStyle name="Normal 3 6 2" xfId="1018" xr:uid="{00000000-0005-0000-0000-0000EB030000}"/>
    <cellStyle name="Normal 3 6 3" xfId="1019" xr:uid="{00000000-0005-0000-0000-0000EC030000}"/>
    <cellStyle name="Normal 3 6 4" xfId="1020" xr:uid="{00000000-0005-0000-0000-0000ED030000}"/>
    <cellStyle name="Normal 3 6 5" xfId="1021" xr:uid="{00000000-0005-0000-0000-0000EE030000}"/>
    <cellStyle name="Normal 3 6 6" xfId="1022" xr:uid="{00000000-0005-0000-0000-0000EF030000}"/>
    <cellStyle name="Normal 3 6 7" xfId="1023" xr:uid="{00000000-0005-0000-0000-0000F0030000}"/>
    <cellStyle name="Normal 3 7" xfId="1024" xr:uid="{00000000-0005-0000-0000-0000F1030000}"/>
    <cellStyle name="Normal 3 7 2" xfId="1025" xr:uid="{00000000-0005-0000-0000-0000F2030000}"/>
    <cellStyle name="Normal 3 7 3" xfId="1026" xr:uid="{00000000-0005-0000-0000-0000F3030000}"/>
    <cellStyle name="Normal 3 7 4" xfId="1027" xr:uid="{00000000-0005-0000-0000-0000F4030000}"/>
    <cellStyle name="Normal 3 7 5" xfId="1028" xr:uid="{00000000-0005-0000-0000-0000F5030000}"/>
    <cellStyle name="Normal 3 7 6" xfId="1029" xr:uid="{00000000-0005-0000-0000-0000F6030000}"/>
    <cellStyle name="Normal 3 7 7" xfId="1030" xr:uid="{00000000-0005-0000-0000-0000F7030000}"/>
    <cellStyle name="Normal 3 8" xfId="1031" xr:uid="{00000000-0005-0000-0000-0000F8030000}"/>
    <cellStyle name="Normal 3 8 2" xfId="1032" xr:uid="{00000000-0005-0000-0000-0000F9030000}"/>
    <cellStyle name="Normal 3 8 3" xfId="1033" xr:uid="{00000000-0005-0000-0000-0000FA030000}"/>
    <cellStyle name="Normal 3 8 4" xfId="1034" xr:uid="{00000000-0005-0000-0000-0000FB030000}"/>
    <cellStyle name="Normal 3 8 5" xfId="1035" xr:uid="{00000000-0005-0000-0000-0000FC030000}"/>
    <cellStyle name="Normal 3 8 6" xfId="1036" xr:uid="{00000000-0005-0000-0000-0000FD030000}"/>
    <cellStyle name="Normal 3 8 7" xfId="1037" xr:uid="{00000000-0005-0000-0000-0000FE030000}"/>
    <cellStyle name="Normal 3 9" xfId="1038" xr:uid="{00000000-0005-0000-0000-0000FF030000}"/>
    <cellStyle name="Normal 3 9 2" xfId="1039" xr:uid="{00000000-0005-0000-0000-000000040000}"/>
    <cellStyle name="Normal 3 9 3" xfId="1040" xr:uid="{00000000-0005-0000-0000-000001040000}"/>
    <cellStyle name="Normal 3 9 4" xfId="1041" xr:uid="{00000000-0005-0000-0000-000002040000}"/>
    <cellStyle name="Normal 3 9 5" xfId="1042" xr:uid="{00000000-0005-0000-0000-000003040000}"/>
    <cellStyle name="Normal 3 9 6" xfId="1043" xr:uid="{00000000-0005-0000-0000-000004040000}"/>
    <cellStyle name="Normal 3 9 7" xfId="1044" xr:uid="{00000000-0005-0000-0000-000005040000}"/>
    <cellStyle name="Normal 3_031_Gipsa_fabrika_Riga_III" xfId="1045" xr:uid="{00000000-0005-0000-0000-000006040000}"/>
    <cellStyle name="Normal 30" xfId="1046" xr:uid="{00000000-0005-0000-0000-000007040000}"/>
    <cellStyle name="Normal 30 2" xfId="1047" xr:uid="{00000000-0005-0000-0000-000008040000}"/>
    <cellStyle name="Normal 30 2 2" xfId="1048" xr:uid="{00000000-0005-0000-0000-000009040000}"/>
    <cellStyle name="Normal 31" xfId="1049" xr:uid="{00000000-0005-0000-0000-00000A040000}"/>
    <cellStyle name="Normal 32" xfId="1050" xr:uid="{00000000-0005-0000-0000-00000B040000}"/>
    <cellStyle name="Normal 33" xfId="1051" xr:uid="{00000000-0005-0000-0000-00000C040000}"/>
    <cellStyle name="Normal 34" xfId="1052" xr:uid="{00000000-0005-0000-0000-00000D040000}"/>
    <cellStyle name="Normal 34 2" xfId="1053" xr:uid="{00000000-0005-0000-0000-00000E040000}"/>
    <cellStyle name="Normal 35" xfId="1054" xr:uid="{00000000-0005-0000-0000-00000F040000}"/>
    <cellStyle name="Normal 35 2" xfId="1055" xr:uid="{00000000-0005-0000-0000-000010040000}"/>
    <cellStyle name="Normal 36" xfId="1056" xr:uid="{00000000-0005-0000-0000-000011040000}"/>
    <cellStyle name="Normal 36 2" xfId="1057" xr:uid="{00000000-0005-0000-0000-000012040000}"/>
    <cellStyle name="Normal 37" xfId="1058" xr:uid="{00000000-0005-0000-0000-000013040000}"/>
    <cellStyle name="Normal 37 2" xfId="1059" xr:uid="{00000000-0005-0000-0000-000014040000}"/>
    <cellStyle name="Normal 38" xfId="1060" xr:uid="{00000000-0005-0000-0000-000015040000}"/>
    <cellStyle name="Normal 38 2" xfId="1061" xr:uid="{00000000-0005-0000-0000-000016040000}"/>
    <cellStyle name="Normal 38 3" xfId="1062" xr:uid="{00000000-0005-0000-0000-000017040000}"/>
    <cellStyle name="Normal 38 4" xfId="1063" xr:uid="{00000000-0005-0000-0000-000018040000}"/>
    <cellStyle name="Normal 39" xfId="1064" xr:uid="{00000000-0005-0000-0000-000019040000}"/>
    <cellStyle name="Normal 39 2" xfId="1065" xr:uid="{00000000-0005-0000-0000-00001A040000}"/>
    <cellStyle name="Normal 4" xfId="23" xr:uid="{00000000-0005-0000-0000-00001B040000}"/>
    <cellStyle name="Normal 4 10" xfId="1066" xr:uid="{00000000-0005-0000-0000-00001C040000}"/>
    <cellStyle name="Normal 4 11" xfId="1067" xr:uid="{00000000-0005-0000-0000-00001D040000}"/>
    <cellStyle name="Normal 4 12" xfId="1068" xr:uid="{00000000-0005-0000-0000-00001E040000}"/>
    <cellStyle name="Normal 4 13" xfId="1069" xr:uid="{00000000-0005-0000-0000-00001F040000}"/>
    <cellStyle name="Normal 4 2" xfId="24" xr:uid="{00000000-0005-0000-0000-000020040000}"/>
    <cellStyle name="Normal 4 2 2" xfId="1070" xr:uid="{00000000-0005-0000-0000-000021040000}"/>
    <cellStyle name="Normal 4 3" xfId="25" xr:uid="{00000000-0005-0000-0000-000022040000}"/>
    <cellStyle name="Normal 4 4" xfId="1071" xr:uid="{00000000-0005-0000-0000-000023040000}"/>
    <cellStyle name="Normal 4 5" xfId="1072" xr:uid="{00000000-0005-0000-0000-000024040000}"/>
    <cellStyle name="Normal 4 6" xfId="1073" xr:uid="{00000000-0005-0000-0000-000025040000}"/>
    <cellStyle name="Normal 4 7" xfId="1074" xr:uid="{00000000-0005-0000-0000-000026040000}"/>
    <cellStyle name="Normal 4 8" xfId="1075" xr:uid="{00000000-0005-0000-0000-000027040000}"/>
    <cellStyle name="Normal 4 9" xfId="1076" xr:uid="{00000000-0005-0000-0000-000028040000}"/>
    <cellStyle name="Normal 4_000_Polistirola_gridas_forma" xfId="1077" xr:uid="{00000000-0005-0000-0000-000029040000}"/>
    <cellStyle name="Normal 40" xfId="1078" xr:uid="{00000000-0005-0000-0000-00002A040000}"/>
    <cellStyle name="Normal 40 2" xfId="1079" xr:uid="{00000000-0005-0000-0000-00002B040000}"/>
    <cellStyle name="Normal 41" xfId="1080" xr:uid="{00000000-0005-0000-0000-00002C040000}"/>
    <cellStyle name="Normal 41 2" xfId="1081" xr:uid="{00000000-0005-0000-0000-00002D040000}"/>
    <cellStyle name="Normal 42" xfId="1082" xr:uid="{00000000-0005-0000-0000-00002E040000}"/>
    <cellStyle name="Normal 42 2" xfId="1083" xr:uid="{00000000-0005-0000-0000-00002F040000}"/>
    <cellStyle name="Normal 42 3" xfId="1084" xr:uid="{00000000-0005-0000-0000-000030040000}"/>
    <cellStyle name="Normal 43" xfId="26" xr:uid="{00000000-0005-0000-0000-000031040000}"/>
    <cellStyle name="Normal 44" xfId="1085" xr:uid="{00000000-0005-0000-0000-000032040000}"/>
    <cellStyle name="Normal 44 2" xfId="1086" xr:uid="{00000000-0005-0000-0000-000033040000}"/>
    <cellStyle name="Normal 45" xfId="1087" xr:uid="{00000000-0005-0000-0000-000034040000}"/>
    <cellStyle name="Normal 46" xfId="1088" xr:uid="{00000000-0005-0000-0000-000035040000}"/>
    <cellStyle name="Normal 47" xfId="1089" xr:uid="{00000000-0005-0000-0000-000036040000}"/>
    <cellStyle name="Normal 48" xfId="1090" xr:uid="{00000000-0005-0000-0000-000037040000}"/>
    <cellStyle name="Normal 49" xfId="1091" xr:uid="{00000000-0005-0000-0000-000038040000}"/>
    <cellStyle name="Normal 5" xfId="27" xr:uid="{00000000-0005-0000-0000-000039040000}"/>
    <cellStyle name="Normal 5 2" xfId="28" xr:uid="{00000000-0005-0000-0000-00003A040000}"/>
    <cellStyle name="Normal 5 2 2" xfId="1092" xr:uid="{00000000-0005-0000-0000-00003B040000}"/>
    <cellStyle name="Normal 5 2 3" xfId="1093" xr:uid="{00000000-0005-0000-0000-00003C040000}"/>
    <cellStyle name="Normal 5 3" xfId="1094" xr:uid="{00000000-0005-0000-0000-00003D040000}"/>
    <cellStyle name="Normal 5 4" xfId="1095" xr:uid="{00000000-0005-0000-0000-00003E040000}"/>
    <cellStyle name="Normal 50" xfId="1096" xr:uid="{00000000-0005-0000-0000-00003F040000}"/>
    <cellStyle name="Normal 51" xfId="1097" xr:uid="{00000000-0005-0000-0000-000040040000}"/>
    <cellStyle name="Normal 52" xfId="1098" xr:uid="{00000000-0005-0000-0000-000041040000}"/>
    <cellStyle name="Normal 53" xfId="1099" xr:uid="{00000000-0005-0000-0000-000042040000}"/>
    <cellStyle name="Normal 54" xfId="1100" xr:uid="{00000000-0005-0000-0000-000043040000}"/>
    <cellStyle name="Normal 55" xfId="1101" xr:uid="{00000000-0005-0000-0000-000044040000}"/>
    <cellStyle name="Normal 56" xfId="1102" xr:uid="{00000000-0005-0000-0000-000045040000}"/>
    <cellStyle name="Normal 57" xfId="1103" xr:uid="{00000000-0005-0000-0000-000046040000}"/>
    <cellStyle name="Normal 58" xfId="1104" xr:uid="{00000000-0005-0000-0000-000047040000}"/>
    <cellStyle name="Normal 58 2" xfId="1105" xr:uid="{00000000-0005-0000-0000-000048040000}"/>
    <cellStyle name="Normal 59" xfId="1106" xr:uid="{00000000-0005-0000-0000-000049040000}"/>
    <cellStyle name="Normal 6" xfId="29" xr:uid="{00000000-0005-0000-0000-00004A040000}"/>
    <cellStyle name="Normal 6 2" xfId="30" xr:uid="{00000000-0005-0000-0000-00004B040000}"/>
    <cellStyle name="Normal 6 2 2" xfId="1107" xr:uid="{00000000-0005-0000-0000-00004C040000}"/>
    <cellStyle name="Normal 6 2 3" xfId="1108" xr:uid="{00000000-0005-0000-0000-00004D040000}"/>
    <cellStyle name="Normal 6 3" xfId="1109" xr:uid="{00000000-0005-0000-0000-00004E040000}"/>
    <cellStyle name="Normal 6_104_Gipsa_fabrika_Jumts" xfId="1110" xr:uid="{00000000-0005-0000-0000-00004F040000}"/>
    <cellStyle name="Normal 60" xfId="1111" xr:uid="{00000000-0005-0000-0000-000050040000}"/>
    <cellStyle name="Normal 61" xfId="1112" xr:uid="{00000000-0005-0000-0000-000051040000}"/>
    <cellStyle name="Normal 62" xfId="1113" xr:uid="{00000000-0005-0000-0000-000052040000}"/>
    <cellStyle name="Normal 62 2" xfId="1114" xr:uid="{00000000-0005-0000-0000-000053040000}"/>
    <cellStyle name="Normal 63" xfId="1413" xr:uid="{00000000-0005-0000-0000-000054040000}"/>
    <cellStyle name="Normal 7" xfId="31" xr:uid="{00000000-0005-0000-0000-000055040000}"/>
    <cellStyle name="Normal 7 2" xfId="1115" xr:uid="{00000000-0005-0000-0000-000056040000}"/>
    <cellStyle name="Normal 7 3" xfId="1116" xr:uid="{00000000-0005-0000-0000-000057040000}"/>
    <cellStyle name="Normal 8" xfId="32" xr:uid="{00000000-0005-0000-0000-000058040000}"/>
    <cellStyle name="Normal 8 2" xfId="1117" xr:uid="{00000000-0005-0000-0000-000059040000}"/>
    <cellStyle name="Normal 9" xfId="33" xr:uid="{00000000-0005-0000-0000-00005A040000}"/>
    <cellStyle name="Normal 9 2" xfId="1118" xr:uid="{00000000-0005-0000-0000-00005B040000}"/>
    <cellStyle name="Normal 9 3" xfId="1119" xr:uid="{00000000-0005-0000-0000-00005C040000}"/>
    <cellStyle name="Normal 9 4" xfId="1120" xr:uid="{00000000-0005-0000-0000-00005D040000}"/>
    <cellStyle name="Normal 9 5" xfId="1121" xr:uid="{00000000-0005-0000-0000-00005E040000}"/>
    <cellStyle name="Normal 9 6" xfId="1122" xr:uid="{00000000-0005-0000-0000-00005F040000}"/>
    <cellStyle name="Normal 9 7" xfId="1123" xr:uid="{00000000-0005-0000-0000-000060040000}"/>
    <cellStyle name="Normal 9_104_Gipsa_fabrika_Jumts" xfId="1124" xr:uid="{00000000-0005-0000-0000-000061040000}"/>
    <cellStyle name="normįlnķ_laroux" xfId="1125" xr:uid="{00000000-0005-0000-0000-000064040000}"/>
    <cellStyle name="Nosaukums" xfId="1126" xr:uid="{00000000-0005-0000-0000-000065040000}"/>
    <cellStyle name="Nosaukums 2" xfId="1127" xr:uid="{00000000-0005-0000-0000-000066040000}"/>
    <cellStyle name="Note 10" xfId="1128" xr:uid="{00000000-0005-0000-0000-000067040000}"/>
    <cellStyle name="Note 11" xfId="1129" xr:uid="{00000000-0005-0000-0000-000068040000}"/>
    <cellStyle name="Note 12" xfId="1130" xr:uid="{00000000-0005-0000-0000-000069040000}"/>
    <cellStyle name="Note 13" xfId="1131" xr:uid="{00000000-0005-0000-0000-00006A040000}"/>
    <cellStyle name="Note 14" xfId="1132" xr:uid="{00000000-0005-0000-0000-00006B040000}"/>
    <cellStyle name="Note 15" xfId="1133" xr:uid="{00000000-0005-0000-0000-00006C040000}"/>
    <cellStyle name="Note 16" xfId="1134" xr:uid="{00000000-0005-0000-0000-00006D040000}"/>
    <cellStyle name="Note 17" xfId="1135" xr:uid="{00000000-0005-0000-0000-00006E040000}"/>
    <cellStyle name="Note 18" xfId="1136" xr:uid="{00000000-0005-0000-0000-00006F040000}"/>
    <cellStyle name="Note 19" xfId="1137" xr:uid="{00000000-0005-0000-0000-000070040000}"/>
    <cellStyle name="Note 2" xfId="1138" xr:uid="{00000000-0005-0000-0000-000071040000}"/>
    <cellStyle name="Note 2 2" xfId="1139" xr:uid="{00000000-0005-0000-0000-000072040000}"/>
    <cellStyle name="Note 20" xfId="1140" xr:uid="{00000000-0005-0000-0000-000073040000}"/>
    <cellStyle name="Note 21" xfId="1141" xr:uid="{00000000-0005-0000-0000-000074040000}"/>
    <cellStyle name="Note 22" xfId="1142" xr:uid="{00000000-0005-0000-0000-000075040000}"/>
    <cellStyle name="Note 23" xfId="1143" xr:uid="{00000000-0005-0000-0000-000076040000}"/>
    <cellStyle name="Note 24" xfId="1144" xr:uid="{00000000-0005-0000-0000-000077040000}"/>
    <cellStyle name="Note 25" xfId="1145" xr:uid="{00000000-0005-0000-0000-000078040000}"/>
    <cellStyle name="Note 26" xfId="1146" xr:uid="{00000000-0005-0000-0000-000079040000}"/>
    <cellStyle name="Note 27" xfId="1147" xr:uid="{00000000-0005-0000-0000-00007A040000}"/>
    <cellStyle name="Note 28" xfId="1148" xr:uid="{00000000-0005-0000-0000-00007B040000}"/>
    <cellStyle name="Note 29" xfId="1149" xr:uid="{00000000-0005-0000-0000-00007C040000}"/>
    <cellStyle name="Note 3" xfId="1150" xr:uid="{00000000-0005-0000-0000-00007D040000}"/>
    <cellStyle name="Note 30" xfId="1151" xr:uid="{00000000-0005-0000-0000-00007E040000}"/>
    <cellStyle name="Note 31" xfId="1152" xr:uid="{00000000-0005-0000-0000-00007F040000}"/>
    <cellStyle name="Note 32" xfId="1153" xr:uid="{00000000-0005-0000-0000-000080040000}"/>
    <cellStyle name="Note 33" xfId="1154" xr:uid="{00000000-0005-0000-0000-000081040000}"/>
    <cellStyle name="Note 4" xfId="1155" xr:uid="{00000000-0005-0000-0000-000082040000}"/>
    <cellStyle name="Note 5" xfId="1156" xr:uid="{00000000-0005-0000-0000-000083040000}"/>
    <cellStyle name="Note 6" xfId="1157" xr:uid="{00000000-0005-0000-0000-000084040000}"/>
    <cellStyle name="Note 7" xfId="1158" xr:uid="{00000000-0005-0000-0000-000085040000}"/>
    <cellStyle name="Note 8" xfId="1159" xr:uid="{00000000-0005-0000-0000-000086040000}"/>
    <cellStyle name="Note 9" xfId="1160" xr:uid="{00000000-0005-0000-0000-000087040000}"/>
    <cellStyle name="Output 2" xfId="1161" xr:uid="{00000000-0005-0000-0000-000088040000}"/>
    <cellStyle name="Output 3" xfId="1162" xr:uid="{00000000-0005-0000-0000-000089040000}"/>
    <cellStyle name="PÄÄSUMMA" xfId="1163" xr:uid="{00000000-0005-0000-0000-00008A040000}"/>
    <cellStyle name="PÄÄSUMMA 2" xfId="1164" xr:uid="{00000000-0005-0000-0000-00008B040000}"/>
    <cellStyle name="PÄÄSUMMA 3" xfId="1165" xr:uid="{00000000-0005-0000-0000-00008C040000}"/>
    <cellStyle name="Parastais 10" xfId="1166" xr:uid="{00000000-0005-0000-0000-00008D040000}"/>
    <cellStyle name="Parastais 11" xfId="1167" xr:uid="{00000000-0005-0000-0000-00008E040000}"/>
    <cellStyle name="Parastais 19" xfId="1168" xr:uid="{00000000-0005-0000-0000-00008F040000}"/>
    <cellStyle name="Parastais 2" xfId="1169" xr:uid="{00000000-0005-0000-0000-000090040000}"/>
    <cellStyle name="Parastais 2 2" xfId="1170" xr:uid="{00000000-0005-0000-0000-000091040000}"/>
    <cellStyle name="Parastais 2 2 2" xfId="1171" xr:uid="{00000000-0005-0000-0000-000092040000}"/>
    <cellStyle name="Parastais 2 2 2 2" xfId="1172" xr:uid="{00000000-0005-0000-0000-000093040000}"/>
    <cellStyle name="Parastais 2 2 3" xfId="1173" xr:uid="{00000000-0005-0000-0000-000094040000}"/>
    <cellStyle name="Parastais 2 2 4" xfId="1174" xr:uid="{00000000-0005-0000-0000-000095040000}"/>
    <cellStyle name="Parastais 2 3" xfId="1175" xr:uid="{00000000-0005-0000-0000-000096040000}"/>
    <cellStyle name="Parastais 2 3 2" xfId="1176" xr:uid="{00000000-0005-0000-0000-000097040000}"/>
    <cellStyle name="Parastais 2 4" xfId="1177" xr:uid="{00000000-0005-0000-0000-000098040000}"/>
    <cellStyle name="Parastais 2 5" xfId="1178" xr:uid="{00000000-0005-0000-0000-000099040000}"/>
    <cellStyle name="Parastais 3" xfId="34" xr:uid="{00000000-0005-0000-0000-00009A040000}"/>
    <cellStyle name="Parastais 3 2" xfId="1179" xr:uid="{00000000-0005-0000-0000-00009B040000}"/>
    <cellStyle name="Parastais 3 2 2" xfId="1180" xr:uid="{00000000-0005-0000-0000-00009C040000}"/>
    <cellStyle name="Parastais 3 2 3" xfId="1181" xr:uid="{00000000-0005-0000-0000-00009D040000}"/>
    <cellStyle name="Parastais 3 3" xfId="1182" xr:uid="{00000000-0005-0000-0000-00009E040000}"/>
    <cellStyle name="Parastais 3 3 2" xfId="1183" xr:uid="{00000000-0005-0000-0000-00009F040000}"/>
    <cellStyle name="Parastais 3 4" xfId="1184" xr:uid="{00000000-0005-0000-0000-0000A0040000}"/>
    <cellStyle name="Parastais 3 5" xfId="1185" xr:uid="{00000000-0005-0000-0000-0000A1040000}"/>
    <cellStyle name="Parastais 4" xfId="1186" xr:uid="{00000000-0005-0000-0000-0000A2040000}"/>
    <cellStyle name="Parastais 4 2" xfId="1187" xr:uid="{00000000-0005-0000-0000-0000A3040000}"/>
    <cellStyle name="Parastais 4 3" xfId="1188" xr:uid="{00000000-0005-0000-0000-0000A4040000}"/>
    <cellStyle name="Parastais 5" xfId="1189" xr:uid="{00000000-0005-0000-0000-0000A5040000}"/>
    <cellStyle name="Parastais 5 2" xfId="1190" xr:uid="{00000000-0005-0000-0000-0000A6040000}"/>
    <cellStyle name="Parastais 6" xfId="1191" xr:uid="{00000000-0005-0000-0000-0000A7040000}"/>
    <cellStyle name="Parastais 7" xfId="35" xr:uid="{00000000-0005-0000-0000-0000A8040000}"/>
    <cellStyle name="Parastais 8" xfId="1192" xr:uid="{00000000-0005-0000-0000-0000A9040000}"/>
    <cellStyle name="Parastais 9" xfId="1193" xr:uid="{00000000-0005-0000-0000-0000AA040000}"/>
    <cellStyle name="Parastais_1.18 AS" xfId="1194" xr:uid="{00000000-0005-0000-0000-0000AB040000}"/>
    <cellStyle name="Parasts 2" xfId="1195" xr:uid="{00000000-0005-0000-0000-0000AC040000}"/>
    <cellStyle name="Parasts 2 2" xfId="1196" xr:uid="{00000000-0005-0000-0000-0000AD040000}"/>
    <cellStyle name="Parasts 2 2 2" xfId="1197" xr:uid="{00000000-0005-0000-0000-0000AE040000}"/>
    <cellStyle name="Parasts 3" xfId="1198" xr:uid="{00000000-0005-0000-0000-0000AF040000}"/>
    <cellStyle name="Parasts 3 2" xfId="1199" xr:uid="{00000000-0005-0000-0000-0000B0040000}"/>
    <cellStyle name="Paskaidrojošs teksts" xfId="1200" xr:uid="{00000000-0005-0000-0000-0000B1040000}"/>
    <cellStyle name="Pārbaudes šūna" xfId="1201" xr:uid="{00000000-0005-0000-0000-0000B2040000}"/>
    <cellStyle name="Pealkiri" xfId="1202" xr:uid="{00000000-0005-0000-0000-0000B3040000}"/>
    <cellStyle name="Pealkiri 1" xfId="1203" xr:uid="{00000000-0005-0000-0000-0000B4040000}"/>
    <cellStyle name="Pealkiri 2" xfId="1204" xr:uid="{00000000-0005-0000-0000-0000B5040000}"/>
    <cellStyle name="Pealkiri 3" xfId="1205" xr:uid="{00000000-0005-0000-0000-0000B6040000}"/>
    <cellStyle name="Pealkiri 4" xfId="1206" xr:uid="{00000000-0005-0000-0000-0000B7040000}"/>
    <cellStyle name="Percent 10" xfId="1207" xr:uid="{00000000-0005-0000-0000-0000B8040000}"/>
    <cellStyle name="Percent 11" xfId="1208" xr:uid="{00000000-0005-0000-0000-0000B9040000}"/>
    <cellStyle name="Percent 12" xfId="1209" xr:uid="{00000000-0005-0000-0000-0000BA040000}"/>
    <cellStyle name="Percent 13" xfId="1210" xr:uid="{00000000-0005-0000-0000-0000BB040000}"/>
    <cellStyle name="Percent 14" xfId="1211" xr:uid="{00000000-0005-0000-0000-0000BC040000}"/>
    <cellStyle name="Percent 2" xfId="1212" xr:uid="{00000000-0005-0000-0000-0000BD040000}"/>
    <cellStyle name="Percent 2 2" xfId="1213" xr:uid="{00000000-0005-0000-0000-0000BE040000}"/>
    <cellStyle name="Percent 2 2 2" xfId="1214" xr:uid="{00000000-0005-0000-0000-0000BF040000}"/>
    <cellStyle name="Percent 2 3" xfId="1215" xr:uid="{00000000-0005-0000-0000-0000C0040000}"/>
    <cellStyle name="Percent 2 4" xfId="1216" xr:uid="{00000000-0005-0000-0000-0000C1040000}"/>
    <cellStyle name="Percent 2 5" xfId="1217" xr:uid="{00000000-0005-0000-0000-0000C2040000}"/>
    <cellStyle name="Percent 2 6" xfId="1218" xr:uid="{00000000-0005-0000-0000-0000C3040000}"/>
    <cellStyle name="Percent 3" xfId="1219" xr:uid="{00000000-0005-0000-0000-0000C4040000}"/>
    <cellStyle name="Percent 3 2" xfId="1220" xr:uid="{00000000-0005-0000-0000-0000C5040000}"/>
    <cellStyle name="Percent 3 3" xfId="1221" xr:uid="{00000000-0005-0000-0000-0000C6040000}"/>
    <cellStyle name="Percent 3 3 2 2" xfId="1222" xr:uid="{00000000-0005-0000-0000-0000C7040000}"/>
    <cellStyle name="Percent 4" xfId="1223" xr:uid="{00000000-0005-0000-0000-0000C8040000}"/>
    <cellStyle name="Percent 5" xfId="1224" xr:uid="{00000000-0005-0000-0000-0000C9040000}"/>
    <cellStyle name="Percent 5 2" xfId="1225" xr:uid="{00000000-0005-0000-0000-0000CA040000}"/>
    <cellStyle name="Percent 5 2 2" xfId="1226" xr:uid="{00000000-0005-0000-0000-0000CB040000}"/>
    <cellStyle name="Percent 5 2 2 2" xfId="1227" xr:uid="{00000000-0005-0000-0000-0000CC040000}"/>
    <cellStyle name="Percent 5 2 2 2 2" xfId="1228" xr:uid="{00000000-0005-0000-0000-0000CD040000}"/>
    <cellStyle name="Percent 5 2 3" xfId="1229" xr:uid="{00000000-0005-0000-0000-0000CE040000}"/>
    <cellStyle name="Percent 5 2 4" xfId="1230" xr:uid="{00000000-0005-0000-0000-0000CF040000}"/>
    <cellStyle name="Percent 5 3" xfId="1231" xr:uid="{00000000-0005-0000-0000-0000D0040000}"/>
    <cellStyle name="Percent 6" xfId="1232" xr:uid="{00000000-0005-0000-0000-0000D1040000}"/>
    <cellStyle name="Percent 6 2" xfId="1233" xr:uid="{00000000-0005-0000-0000-0000D2040000}"/>
    <cellStyle name="Percent 7" xfId="1234" xr:uid="{00000000-0005-0000-0000-0000D3040000}"/>
    <cellStyle name="Percent 8" xfId="1235" xr:uid="{00000000-0005-0000-0000-0000D4040000}"/>
    <cellStyle name="Percent 9" xfId="1236" xr:uid="{00000000-0005-0000-0000-0000D5040000}"/>
    <cellStyle name="Piezīme" xfId="1237" xr:uid="{00000000-0005-0000-0000-0000D6040000}"/>
    <cellStyle name="Position" xfId="1238" xr:uid="{00000000-0005-0000-0000-0000D7040000}"/>
    <cellStyle name="Procenti 2" xfId="1239" xr:uid="{00000000-0005-0000-0000-0000D8040000}"/>
    <cellStyle name="Result" xfId="1240" xr:uid="{00000000-0005-0000-0000-0000D9040000}"/>
    <cellStyle name="Result 1" xfId="1241" xr:uid="{00000000-0005-0000-0000-0000DA040000}"/>
    <cellStyle name="Result2" xfId="1242" xr:uid="{00000000-0005-0000-0000-0000DB040000}"/>
    <cellStyle name="Result2 1" xfId="1243" xr:uid="{00000000-0005-0000-0000-0000DC040000}"/>
    <cellStyle name="Rõhk1" xfId="1244" xr:uid="{00000000-0005-0000-0000-0000DD040000}"/>
    <cellStyle name="Rõhk2" xfId="1245" xr:uid="{00000000-0005-0000-0000-0000DE040000}"/>
    <cellStyle name="Rõhk3" xfId="1246" xr:uid="{00000000-0005-0000-0000-0000DF040000}"/>
    <cellStyle name="Rõhk4" xfId="1247" xr:uid="{00000000-0005-0000-0000-0000E0040000}"/>
    <cellStyle name="Rõhk5" xfId="1248" xr:uid="{00000000-0005-0000-0000-0000E1040000}"/>
    <cellStyle name="Rõhk6" xfId="1249" xr:uid="{00000000-0005-0000-0000-0000E2040000}"/>
    <cellStyle name="Saistīta šūna" xfId="1250" xr:uid="{00000000-0005-0000-0000-0000E3040000}"/>
    <cellStyle name="Saistītā šūna" xfId="1251" xr:uid="{00000000-0005-0000-0000-0000E4040000}"/>
    <cellStyle name="Selgitav tekst" xfId="1252" xr:uid="{00000000-0005-0000-0000-0000E5040000}"/>
    <cellStyle name="Sheet Title" xfId="1253" xr:uid="{00000000-0005-0000-0000-0000E6040000}"/>
    <cellStyle name="Sisestus" xfId="1254" xr:uid="{00000000-0005-0000-0000-0000E7040000}"/>
    <cellStyle name="Slikts" xfId="1255" xr:uid="{00000000-0005-0000-0000-0000E8040000}"/>
    <cellStyle name="Standard_Anpassen der Amortisation" xfId="1256" xr:uid="{00000000-0005-0000-0000-0000E9040000}"/>
    <cellStyle name="Stils 1" xfId="1257" xr:uid="{00000000-0005-0000-0000-0000EA040000}"/>
    <cellStyle name="Stils 1 2" xfId="1258" xr:uid="{00000000-0005-0000-0000-0000EB040000}"/>
    <cellStyle name="Stils 2" xfId="1259" xr:uid="{00000000-0005-0000-0000-0000EC040000}"/>
    <cellStyle name="Style 1" xfId="3" xr:uid="{00000000-0005-0000-0000-0000EF040000}"/>
    <cellStyle name="Style 1 2" xfId="36" xr:uid="{00000000-0005-0000-0000-0000F0040000}"/>
    <cellStyle name="Style 1 2 2" xfId="1260" xr:uid="{00000000-0005-0000-0000-0000F1040000}"/>
    <cellStyle name="Style 1 3" xfId="1261" xr:uid="{00000000-0005-0000-0000-0000F2040000}"/>
    <cellStyle name="Style 1 4" xfId="1262" xr:uid="{00000000-0005-0000-0000-0000F3040000}"/>
    <cellStyle name="Style 1 5" xfId="1263" xr:uid="{00000000-0005-0000-0000-0000F4040000}"/>
    <cellStyle name="Style 1 6" xfId="1264" xr:uid="{00000000-0005-0000-0000-0000F5040000}"/>
    <cellStyle name="Style 1 7" xfId="1265" xr:uid="{00000000-0005-0000-0000-0000F6040000}"/>
    <cellStyle name="Style 1_Olainfarm" xfId="1266" xr:uid="{00000000-0005-0000-0000-0000F7040000}"/>
    <cellStyle name="Style 2" xfId="1267" xr:uid="{00000000-0005-0000-0000-0000F8040000}"/>
    <cellStyle name="Stokā" xfId="1268" xr:uid="{00000000-0005-0000-0000-0000ED040000}"/>
    <cellStyle name="Stokā 2" xfId="1269" xr:uid="{00000000-0005-0000-0000-0000EE040000}"/>
    <cellStyle name="SUMMARY" xfId="1270" xr:uid="{00000000-0005-0000-0000-0000F9040000}"/>
    <cellStyle name="TableStyleLight1" xfId="1271" xr:uid="{00000000-0005-0000-0000-0000FA040000}"/>
    <cellStyle name="tāme Nr.3" xfId="1272" xr:uid="{00000000-0005-0000-0000-0000FB040000}"/>
    <cellStyle name="Title 2" xfId="1273" xr:uid="{00000000-0005-0000-0000-0000FC040000}"/>
    <cellStyle name="Title 3" xfId="1274" xr:uid="{00000000-0005-0000-0000-0000FD040000}"/>
    <cellStyle name="Total 10" xfId="1275" xr:uid="{00000000-0005-0000-0000-0000FE040000}"/>
    <cellStyle name="Total 11" xfId="1276" xr:uid="{00000000-0005-0000-0000-0000FF040000}"/>
    <cellStyle name="Total 12" xfId="1277" xr:uid="{00000000-0005-0000-0000-000000050000}"/>
    <cellStyle name="Total 13" xfId="1278" xr:uid="{00000000-0005-0000-0000-000001050000}"/>
    <cellStyle name="Total 14" xfId="1279" xr:uid="{00000000-0005-0000-0000-000002050000}"/>
    <cellStyle name="Total 15" xfId="1280" xr:uid="{00000000-0005-0000-0000-000003050000}"/>
    <cellStyle name="Total 16" xfId="1281" xr:uid="{00000000-0005-0000-0000-000004050000}"/>
    <cellStyle name="Total 17" xfId="1282" xr:uid="{00000000-0005-0000-0000-000005050000}"/>
    <cellStyle name="Total 18" xfId="1283" xr:uid="{00000000-0005-0000-0000-000006050000}"/>
    <cellStyle name="Total 19" xfId="1284" xr:uid="{00000000-0005-0000-0000-000007050000}"/>
    <cellStyle name="Total 2" xfId="1285" xr:uid="{00000000-0005-0000-0000-000008050000}"/>
    <cellStyle name="Total 20" xfId="1286" xr:uid="{00000000-0005-0000-0000-000009050000}"/>
    <cellStyle name="Total 21" xfId="1287" xr:uid="{00000000-0005-0000-0000-00000A050000}"/>
    <cellStyle name="Total 22" xfId="1288" xr:uid="{00000000-0005-0000-0000-00000B050000}"/>
    <cellStyle name="Total 23" xfId="1289" xr:uid="{00000000-0005-0000-0000-00000C050000}"/>
    <cellStyle name="Total 24" xfId="1290" xr:uid="{00000000-0005-0000-0000-00000D050000}"/>
    <cellStyle name="Total 25" xfId="1291" xr:uid="{00000000-0005-0000-0000-00000E050000}"/>
    <cellStyle name="Total 26" xfId="1292" xr:uid="{00000000-0005-0000-0000-00000F050000}"/>
    <cellStyle name="Total 27" xfId="1293" xr:uid="{00000000-0005-0000-0000-000010050000}"/>
    <cellStyle name="Total 28" xfId="1294" xr:uid="{00000000-0005-0000-0000-000011050000}"/>
    <cellStyle name="Total 29" xfId="1295" xr:uid="{00000000-0005-0000-0000-000012050000}"/>
    <cellStyle name="Total 3" xfId="1296" xr:uid="{00000000-0005-0000-0000-000013050000}"/>
    <cellStyle name="Total 30" xfId="1297" xr:uid="{00000000-0005-0000-0000-000014050000}"/>
    <cellStyle name="Total 31" xfId="1298" xr:uid="{00000000-0005-0000-0000-000015050000}"/>
    <cellStyle name="Total 32" xfId="1299" xr:uid="{00000000-0005-0000-0000-000016050000}"/>
    <cellStyle name="Total 33" xfId="1300" xr:uid="{00000000-0005-0000-0000-000017050000}"/>
    <cellStyle name="Total 4" xfId="1301" xr:uid="{00000000-0005-0000-0000-000018050000}"/>
    <cellStyle name="Total 5" xfId="1302" xr:uid="{00000000-0005-0000-0000-000019050000}"/>
    <cellStyle name="Total 6" xfId="1303" xr:uid="{00000000-0005-0000-0000-00001A050000}"/>
    <cellStyle name="Total 7" xfId="1304" xr:uid="{00000000-0005-0000-0000-00001B050000}"/>
    <cellStyle name="Total 8" xfId="1305" xr:uid="{00000000-0005-0000-0000-00001C050000}"/>
    <cellStyle name="Total 9" xfId="1306" xr:uid="{00000000-0005-0000-0000-00001D050000}"/>
    <cellStyle name="Unit" xfId="1307" xr:uid="{00000000-0005-0000-0000-00001E050000}"/>
    <cellStyle name="Väljund" xfId="1308" xr:uid="{00000000-0005-0000-0000-00001F050000}"/>
    <cellStyle name="Valūta 2" xfId="1309" xr:uid="{00000000-0005-0000-0000-000020050000}"/>
    <cellStyle name="Valūta 3" xfId="1310" xr:uid="{00000000-0005-0000-0000-000021050000}"/>
    <cellStyle name="Valūta 4" xfId="1311" xr:uid="{00000000-0005-0000-0000-000022050000}"/>
    <cellStyle name="Valūta 5" xfId="1312" xr:uid="{00000000-0005-0000-0000-000023050000}"/>
    <cellStyle name="Valūta_Kopija no LNB MEP 17_07_2007_LV" xfId="1313" xr:uid="{00000000-0005-0000-0000-000024050000}"/>
    <cellStyle name="Virsraksts 1" xfId="1314" xr:uid="{00000000-0005-0000-0000-000025050000}"/>
    <cellStyle name="Virsraksts 1 2" xfId="1315" xr:uid="{00000000-0005-0000-0000-000026050000}"/>
    <cellStyle name="Virsraksts 2" xfId="1316" xr:uid="{00000000-0005-0000-0000-000027050000}"/>
    <cellStyle name="Virsraksts 2 2" xfId="1317" xr:uid="{00000000-0005-0000-0000-000028050000}"/>
    <cellStyle name="Virsraksts 3" xfId="1318" xr:uid="{00000000-0005-0000-0000-000029050000}"/>
    <cellStyle name="Virsraksts 3 2" xfId="1319" xr:uid="{00000000-0005-0000-0000-00002A050000}"/>
    <cellStyle name="Virsraksts 4" xfId="1320" xr:uid="{00000000-0005-0000-0000-00002B050000}"/>
    <cellStyle name="Virsraksts 4 2" xfId="1321" xr:uid="{00000000-0005-0000-0000-00002C050000}"/>
    <cellStyle name="Währung [0]_Compiling Utility Macros" xfId="1322" xr:uid="{00000000-0005-0000-0000-00002D050000}"/>
    <cellStyle name="Währung_Compiling Utility Macros" xfId="1323" xr:uid="{00000000-0005-0000-0000-00002E050000}"/>
    <cellStyle name="Warning Text 2" xfId="1324" xr:uid="{00000000-0005-0000-0000-00002F050000}"/>
    <cellStyle name="Warning Text 3" xfId="1325" xr:uid="{00000000-0005-0000-0000-000030050000}"/>
    <cellStyle name="Акцент1" xfId="1326" xr:uid="{00000000-0005-0000-0000-000031050000}"/>
    <cellStyle name="Акцент1 2" xfId="1327" xr:uid="{00000000-0005-0000-0000-000032050000}"/>
    <cellStyle name="Акцент1 3" xfId="1328" xr:uid="{00000000-0005-0000-0000-000033050000}"/>
    <cellStyle name="Акцент2" xfId="1329" xr:uid="{00000000-0005-0000-0000-000034050000}"/>
    <cellStyle name="Акцент2 2" xfId="1330" xr:uid="{00000000-0005-0000-0000-000035050000}"/>
    <cellStyle name="Акцент2 3" xfId="1331" xr:uid="{00000000-0005-0000-0000-000036050000}"/>
    <cellStyle name="Акцент3" xfId="1332" xr:uid="{00000000-0005-0000-0000-000037050000}"/>
    <cellStyle name="Акцент3 2" xfId="1333" xr:uid="{00000000-0005-0000-0000-000038050000}"/>
    <cellStyle name="Акцент3 3" xfId="1334" xr:uid="{00000000-0005-0000-0000-000039050000}"/>
    <cellStyle name="Акцент4" xfId="1335" xr:uid="{00000000-0005-0000-0000-00003A050000}"/>
    <cellStyle name="Акцент4 2" xfId="1336" xr:uid="{00000000-0005-0000-0000-00003B050000}"/>
    <cellStyle name="Акцент4 3" xfId="1337" xr:uid="{00000000-0005-0000-0000-00003C050000}"/>
    <cellStyle name="Акцент5" xfId="1338" xr:uid="{00000000-0005-0000-0000-00003D050000}"/>
    <cellStyle name="Акцент5 2" xfId="1339" xr:uid="{00000000-0005-0000-0000-00003E050000}"/>
    <cellStyle name="Акцент5 3" xfId="1340" xr:uid="{00000000-0005-0000-0000-00003F050000}"/>
    <cellStyle name="Акцент6" xfId="1341" xr:uid="{00000000-0005-0000-0000-000040050000}"/>
    <cellStyle name="Акцент6 2" xfId="1342" xr:uid="{00000000-0005-0000-0000-000041050000}"/>
    <cellStyle name="Акцент6 3" xfId="1343" xr:uid="{00000000-0005-0000-0000-000042050000}"/>
    <cellStyle name="Ввод " xfId="1344" xr:uid="{00000000-0005-0000-0000-000043050000}"/>
    <cellStyle name="Ввод  2" xfId="1345" xr:uid="{00000000-0005-0000-0000-000044050000}"/>
    <cellStyle name="Ввод  3" xfId="1346" xr:uid="{00000000-0005-0000-0000-000045050000}"/>
    <cellStyle name="Вывод" xfId="1347" xr:uid="{00000000-0005-0000-0000-000046050000}"/>
    <cellStyle name="Вывод 2" xfId="1348" xr:uid="{00000000-0005-0000-0000-000047050000}"/>
    <cellStyle name="Вывод 3" xfId="1349" xr:uid="{00000000-0005-0000-0000-000048050000}"/>
    <cellStyle name="Вычисление" xfId="1350" xr:uid="{00000000-0005-0000-0000-000049050000}"/>
    <cellStyle name="Вычисление 2" xfId="1351" xr:uid="{00000000-0005-0000-0000-00004A050000}"/>
    <cellStyle name="Вычисление 3" xfId="1352" xr:uid="{00000000-0005-0000-0000-00004B050000}"/>
    <cellStyle name="Гиперссылка 2" xfId="1353" xr:uid="{00000000-0005-0000-0000-00004C050000}"/>
    <cellStyle name="Денежный 2" xfId="1354" xr:uid="{00000000-0005-0000-0000-00004D050000}"/>
    <cellStyle name="Денежный_TuD tikls 1" xfId="1355" xr:uid="{00000000-0005-0000-0000-00004E050000}"/>
    <cellStyle name="Заголовок 1" xfId="1356" xr:uid="{00000000-0005-0000-0000-00004F050000}"/>
    <cellStyle name="Заголовок 1 2" xfId="1357" xr:uid="{00000000-0005-0000-0000-000050050000}"/>
    <cellStyle name="Заголовок 1 3" xfId="1358" xr:uid="{00000000-0005-0000-0000-000051050000}"/>
    <cellStyle name="Заголовок 2" xfId="1359" xr:uid="{00000000-0005-0000-0000-000052050000}"/>
    <cellStyle name="Заголовок 2 2" xfId="1360" xr:uid="{00000000-0005-0000-0000-000053050000}"/>
    <cellStyle name="Заголовок 2 3" xfId="1361" xr:uid="{00000000-0005-0000-0000-000054050000}"/>
    <cellStyle name="Заголовок 3" xfId="1362" xr:uid="{00000000-0005-0000-0000-000055050000}"/>
    <cellStyle name="Заголовок 3 2" xfId="1363" xr:uid="{00000000-0005-0000-0000-000056050000}"/>
    <cellStyle name="Заголовок 3 3" xfId="1364" xr:uid="{00000000-0005-0000-0000-000057050000}"/>
    <cellStyle name="Заголовок 4" xfId="1365" xr:uid="{00000000-0005-0000-0000-000058050000}"/>
    <cellStyle name="Заголовок 4 2" xfId="1366" xr:uid="{00000000-0005-0000-0000-000059050000}"/>
    <cellStyle name="Заголовок 4 3" xfId="1367" xr:uid="{00000000-0005-0000-0000-00005A050000}"/>
    <cellStyle name="Итог" xfId="1368" xr:uid="{00000000-0005-0000-0000-00005B050000}"/>
    <cellStyle name="Итог 2" xfId="1369" xr:uid="{00000000-0005-0000-0000-00005C050000}"/>
    <cellStyle name="Итог 3" xfId="1370" xr:uid="{00000000-0005-0000-0000-00005D050000}"/>
    <cellStyle name="Контрольная ячейка" xfId="1371" xr:uid="{00000000-0005-0000-0000-00005E050000}"/>
    <cellStyle name="Контрольная ячейка 2" xfId="1372" xr:uid="{00000000-0005-0000-0000-00005F050000}"/>
    <cellStyle name="Контрольная ячейка 3" xfId="1373" xr:uid="{00000000-0005-0000-0000-000060050000}"/>
    <cellStyle name="Название" xfId="1374" xr:uid="{00000000-0005-0000-0000-000061050000}"/>
    <cellStyle name="Название 2" xfId="1375" xr:uid="{00000000-0005-0000-0000-000062050000}"/>
    <cellStyle name="Название 3" xfId="1376" xr:uid="{00000000-0005-0000-0000-000063050000}"/>
    <cellStyle name="Нейтральный" xfId="1377" xr:uid="{00000000-0005-0000-0000-000064050000}"/>
    <cellStyle name="Нейтральный 2" xfId="1378" xr:uid="{00000000-0005-0000-0000-000065050000}"/>
    <cellStyle name="Нейтральный 3" xfId="1379" xr:uid="{00000000-0005-0000-0000-000066050000}"/>
    <cellStyle name="Нейтральный 3 2" xfId="1380" xr:uid="{00000000-0005-0000-0000-000067050000}"/>
    <cellStyle name="Нейтральный 4" xfId="1381" xr:uid="{00000000-0005-0000-0000-000068050000}"/>
    <cellStyle name="Обычный 2" xfId="1382" xr:uid="{00000000-0005-0000-0000-000069050000}"/>
    <cellStyle name="Обычный 2 2" xfId="1383" xr:uid="{00000000-0005-0000-0000-00006A050000}"/>
    <cellStyle name="Обычный 2_Sheet1" xfId="1384" xr:uid="{00000000-0005-0000-0000-00006B050000}"/>
    <cellStyle name="Обычный 3" xfId="1385" xr:uid="{00000000-0005-0000-0000-00006C050000}"/>
    <cellStyle name="Обычный 3 2" xfId="1386" xr:uid="{00000000-0005-0000-0000-00006D050000}"/>
    <cellStyle name="Обычный_1-4" xfId="1387" xr:uid="{00000000-0005-0000-0000-00006E050000}"/>
    <cellStyle name="Плохой" xfId="1388" xr:uid="{00000000-0005-0000-0000-00006F050000}"/>
    <cellStyle name="Плохой 2" xfId="1389" xr:uid="{00000000-0005-0000-0000-000070050000}"/>
    <cellStyle name="Плохой 3" xfId="1390" xr:uid="{00000000-0005-0000-0000-000071050000}"/>
    <cellStyle name="Пояснение" xfId="1391" xr:uid="{00000000-0005-0000-0000-000072050000}"/>
    <cellStyle name="Пояснение 2" xfId="1392" xr:uid="{00000000-0005-0000-0000-000073050000}"/>
    <cellStyle name="Пояснение 3" xfId="1393" xr:uid="{00000000-0005-0000-0000-000074050000}"/>
    <cellStyle name="Примечание" xfId="1394" xr:uid="{00000000-0005-0000-0000-000075050000}"/>
    <cellStyle name="Процентный_Tame BS AUE" xfId="1395" xr:uid="{00000000-0005-0000-0000-000076050000}"/>
    <cellStyle name="Связанная ячейка" xfId="1396" xr:uid="{00000000-0005-0000-0000-000077050000}"/>
    <cellStyle name="Связанная ячейка 2" xfId="1397" xr:uid="{00000000-0005-0000-0000-000078050000}"/>
    <cellStyle name="Связанная ячейка 3" xfId="1398" xr:uid="{00000000-0005-0000-0000-000079050000}"/>
    <cellStyle name="Стиль 1" xfId="37" xr:uid="{00000000-0005-0000-0000-00007A050000}"/>
    <cellStyle name="Стиль 1 2" xfId="1399" xr:uid="{00000000-0005-0000-0000-00007B050000}"/>
    <cellStyle name="Стиль 1 3" xfId="1400" xr:uid="{00000000-0005-0000-0000-00007C050000}"/>
    <cellStyle name="Стиль 2" xfId="1401" xr:uid="{00000000-0005-0000-0000-00007D050000}"/>
    <cellStyle name="Таблица_текст" xfId="1402" xr:uid="{00000000-0005-0000-0000-00007E050000}"/>
    <cellStyle name="Текст предупреждения" xfId="1403" xr:uid="{00000000-0005-0000-0000-00007F050000}"/>
    <cellStyle name="Текст предупреждения 2" xfId="1404" xr:uid="{00000000-0005-0000-0000-000080050000}"/>
    <cellStyle name="Текст предупреждения 3" xfId="1405" xr:uid="{00000000-0005-0000-0000-000081050000}"/>
    <cellStyle name="Финансовый 2" xfId="1406" xr:uid="{00000000-0005-0000-0000-000082050000}"/>
    <cellStyle name="Финансовый_Gulbene siltinashana kor" xfId="1407" xr:uid="{00000000-0005-0000-0000-000083050000}"/>
    <cellStyle name="Хороший" xfId="1408" xr:uid="{00000000-0005-0000-0000-000084050000}"/>
    <cellStyle name="Хороший 2" xfId="1409" xr:uid="{00000000-0005-0000-0000-000085050000}"/>
    <cellStyle name="Хороший 3" xfId="1410" xr:uid="{00000000-0005-0000-0000-000086050000}"/>
    <cellStyle name="Шапка таблицы" xfId="1411" xr:uid="{00000000-0005-0000-0000-00008705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6F1D00-9EB2-43EA-88FD-0F005DBB56CD}">
  <dimension ref="A1:R35"/>
  <sheetViews>
    <sheetView showZeros="0" zoomScaleNormal="100" zoomScaleSheetLayoutView="100" workbookViewId="0">
      <selection activeCell="N26" sqref="N26"/>
    </sheetView>
  </sheetViews>
  <sheetFormatPr defaultRowHeight="15.75"/>
  <cols>
    <col min="1" max="1" width="8.85546875" style="12" customWidth="1"/>
    <col min="2" max="2" width="5.140625" style="12" customWidth="1"/>
    <col min="3" max="3" width="53.140625" style="3" customWidth="1"/>
    <col min="4" max="4" width="10.85546875" style="12" customWidth="1"/>
    <col min="5" max="5" width="10.5703125" style="3" customWidth="1"/>
    <col min="6" max="8" width="8.5703125" style="3" customWidth="1"/>
    <col min="9" max="9" width="11.28515625" style="3" customWidth="1"/>
    <col min="10" max="10" width="10.42578125" style="3" customWidth="1"/>
    <col min="11" max="11" width="10.5703125" style="3" customWidth="1"/>
    <col min="12" max="12" width="10.7109375" style="3" customWidth="1"/>
    <col min="13" max="13" width="11.140625" style="3" customWidth="1"/>
    <col min="14" max="14" width="11.42578125" style="3" customWidth="1"/>
    <col min="15" max="15" width="10.85546875" style="3" customWidth="1"/>
    <col min="16" max="16" width="12" style="3" customWidth="1"/>
    <col min="17" max="16384" width="9.140625" style="3"/>
  </cols>
  <sheetData>
    <row r="1" spans="1:18">
      <c r="A1" s="114" t="s">
        <v>25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</row>
    <row r="2" spans="1:18">
      <c r="A2" s="115" t="s">
        <v>73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</row>
    <row r="3" spans="1:18">
      <c r="A3" s="117" t="s">
        <v>10</v>
      </c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R3" s="27"/>
    </row>
    <row r="4" spans="1:18" s="26" customFormat="1" ht="15.75" customHeight="1">
      <c r="A4" s="23" t="s">
        <v>63</v>
      </c>
      <c r="B4" s="25"/>
      <c r="C4" s="27"/>
      <c r="D4" s="28"/>
      <c r="E4" s="27"/>
      <c r="F4" s="27"/>
      <c r="G4" s="27"/>
      <c r="H4" s="27"/>
      <c r="I4" s="27"/>
      <c r="J4" s="27"/>
      <c r="K4" s="27"/>
      <c r="L4" s="27"/>
      <c r="N4" s="27"/>
      <c r="O4" s="27"/>
      <c r="P4" s="50"/>
    </row>
    <row r="5" spans="1:18" s="26" customFormat="1">
      <c r="A5" s="46" t="s">
        <v>74</v>
      </c>
      <c r="B5" s="25"/>
      <c r="C5" s="24"/>
      <c r="D5" s="25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37"/>
    </row>
    <row r="6" spans="1:18" s="26" customFormat="1">
      <c r="A6" s="47" t="s">
        <v>38</v>
      </c>
      <c r="B6" s="38"/>
      <c r="D6" s="29"/>
    </row>
    <row r="7" spans="1:18" s="26" customFormat="1">
      <c r="A7" s="45" t="s">
        <v>11</v>
      </c>
      <c r="B7" s="39"/>
      <c r="C7" s="30"/>
      <c r="D7" s="31"/>
      <c r="E7" s="30"/>
      <c r="F7" s="30"/>
      <c r="G7" s="30"/>
      <c r="H7" s="30"/>
      <c r="I7" s="30"/>
      <c r="J7" s="30"/>
      <c r="L7" s="30"/>
      <c r="M7" s="32"/>
      <c r="N7" s="31"/>
      <c r="O7" s="32" t="s">
        <v>23</v>
      </c>
      <c r="P7" s="31">
        <f>P19</f>
        <v>565.69000000000005</v>
      </c>
    </row>
    <row r="8" spans="1:18" s="26" customFormat="1">
      <c r="A8" s="33" t="s">
        <v>24</v>
      </c>
      <c r="B8" s="31"/>
      <c r="C8" s="30"/>
      <c r="D8" s="31"/>
      <c r="E8" s="30"/>
      <c r="F8" s="30"/>
      <c r="G8" s="30"/>
      <c r="H8" s="30"/>
      <c r="I8" s="30"/>
      <c r="J8" s="30"/>
      <c r="K8" s="33" t="s">
        <v>42</v>
      </c>
      <c r="L8" s="33"/>
      <c r="M8" s="33"/>
      <c r="N8" s="33"/>
      <c r="O8" s="33"/>
      <c r="P8" s="33"/>
    </row>
    <row r="9" spans="1:18" s="26" customFormat="1" ht="16.5" thickBot="1">
      <c r="A9" s="18"/>
      <c r="B9" s="18"/>
      <c r="C9" s="30"/>
      <c r="D9" s="31"/>
      <c r="E9" s="30"/>
      <c r="F9" s="30"/>
      <c r="G9" s="30"/>
      <c r="H9" s="34"/>
      <c r="I9" s="35"/>
      <c r="J9" s="35"/>
      <c r="K9" s="34"/>
      <c r="L9" s="18"/>
      <c r="M9" s="36"/>
      <c r="N9" s="30"/>
      <c r="O9" s="30"/>
      <c r="P9" s="30"/>
    </row>
    <row r="10" spans="1:18" s="1" customFormat="1" ht="15">
      <c r="A10" s="119" t="s">
        <v>0</v>
      </c>
      <c r="B10" s="121" t="s">
        <v>7</v>
      </c>
      <c r="C10" s="123" t="s">
        <v>12</v>
      </c>
      <c r="D10" s="125" t="s">
        <v>8</v>
      </c>
      <c r="E10" s="127" t="s">
        <v>9</v>
      </c>
      <c r="F10" s="129" t="s">
        <v>1</v>
      </c>
      <c r="G10" s="130"/>
      <c r="H10" s="130"/>
      <c r="I10" s="130"/>
      <c r="J10" s="130"/>
      <c r="K10" s="131"/>
      <c r="L10" s="129" t="s">
        <v>20</v>
      </c>
      <c r="M10" s="130"/>
      <c r="N10" s="130"/>
      <c r="O10" s="130"/>
      <c r="P10" s="131"/>
    </row>
    <row r="11" spans="1:18" s="1" customFormat="1" ht="50.25" customHeight="1" thickBot="1">
      <c r="A11" s="120"/>
      <c r="B11" s="122"/>
      <c r="C11" s="124"/>
      <c r="D11" s="126"/>
      <c r="E11" s="128"/>
      <c r="F11" s="51" t="s">
        <v>2</v>
      </c>
      <c r="G11" s="52" t="s">
        <v>13</v>
      </c>
      <c r="H11" s="53" t="s">
        <v>14</v>
      </c>
      <c r="I11" s="54" t="s">
        <v>15</v>
      </c>
      <c r="J11" s="53" t="s">
        <v>16</v>
      </c>
      <c r="K11" s="55" t="s">
        <v>17</v>
      </c>
      <c r="L11" s="56" t="s">
        <v>3</v>
      </c>
      <c r="M11" s="54" t="s">
        <v>18</v>
      </c>
      <c r="N11" s="54" t="s">
        <v>15</v>
      </c>
      <c r="O11" s="53" t="s">
        <v>16</v>
      </c>
      <c r="P11" s="57" t="s">
        <v>19</v>
      </c>
    </row>
    <row r="12" spans="1:18" s="4" customFormat="1">
      <c r="A12" s="59"/>
      <c r="B12" s="60"/>
      <c r="C12" s="67" t="s">
        <v>41</v>
      </c>
      <c r="D12" s="61"/>
      <c r="E12" s="62"/>
      <c r="F12" s="112"/>
      <c r="G12" s="113"/>
      <c r="H12" s="113">
        <f t="shared" ref="H12:H19" si="0">ROUND(F12*G12,2)</f>
        <v>0</v>
      </c>
      <c r="I12" s="113"/>
      <c r="J12" s="113"/>
      <c r="K12" s="80">
        <f t="shared" ref="K12" si="1">SUM(H12:J12)</f>
        <v>0</v>
      </c>
      <c r="L12" s="66">
        <f t="shared" ref="L12:L18" si="2">ROUND(F12*E12,2)</f>
        <v>0</v>
      </c>
      <c r="M12" s="64">
        <f t="shared" ref="M12:M16" si="3">ROUND(H12*E12,2)</f>
        <v>0</v>
      </c>
      <c r="N12" s="64">
        <f t="shared" ref="N12:N18" si="4">ROUND(I12*E12,2)</f>
        <v>0</v>
      </c>
      <c r="O12" s="64">
        <f t="shared" ref="O12" si="5">ROUND(J12*E12,2)</f>
        <v>0</v>
      </c>
      <c r="P12" s="65">
        <f t="shared" ref="P12:P16" si="6">SUM(M12:O12)</f>
        <v>0</v>
      </c>
    </row>
    <row r="13" spans="1:18" s="4" customFormat="1">
      <c r="A13" s="20"/>
      <c r="B13" s="42"/>
      <c r="C13" s="44"/>
      <c r="D13" s="106"/>
      <c r="E13" s="16"/>
      <c r="F13" s="19"/>
      <c r="G13" s="15"/>
      <c r="H13" s="15">
        <f t="shared" si="0"/>
        <v>0</v>
      </c>
      <c r="I13" s="15"/>
      <c r="J13" s="15">
        <f>ROUND((I13+H13)*8.2%,2)</f>
        <v>0</v>
      </c>
      <c r="K13" s="17">
        <f>SUM(H13:J13)</f>
        <v>0</v>
      </c>
      <c r="L13" s="14">
        <f t="shared" si="2"/>
        <v>0</v>
      </c>
      <c r="M13" s="15">
        <f t="shared" si="3"/>
        <v>0</v>
      </c>
      <c r="N13" s="15">
        <f t="shared" si="4"/>
        <v>0</v>
      </c>
      <c r="O13" s="15">
        <f>ROUND(J13*E13,2)</f>
        <v>0</v>
      </c>
      <c r="P13" s="17">
        <f t="shared" si="6"/>
        <v>0</v>
      </c>
    </row>
    <row r="14" spans="1:18" s="4" customFormat="1">
      <c r="A14" s="20">
        <v>1</v>
      </c>
      <c r="B14" s="42"/>
      <c r="C14" s="43" t="s">
        <v>75</v>
      </c>
      <c r="D14" s="106" t="s">
        <v>29</v>
      </c>
      <c r="E14" s="107">
        <v>48</v>
      </c>
      <c r="F14" s="19">
        <v>0.86</v>
      </c>
      <c r="G14" s="15">
        <v>5.62</v>
      </c>
      <c r="H14" s="15">
        <f t="shared" si="0"/>
        <v>4.83</v>
      </c>
      <c r="I14" s="15">
        <v>2.1</v>
      </c>
      <c r="J14" s="15">
        <v>0.56999999999999995</v>
      </c>
      <c r="K14" s="17">
        <f>SUM(H14:J14)</f>
        <v>7.5</v>
      </c>
      <c r="L14" s="14">
        <f t="shared" si="2"/>
        <v>41.28</v>
      </c>
      <c r="M14" s="15">
        <f t="shared" si="3"/>
        <v>231.84</v>
      </c>
      <c r="N14" s="15">
        <f t="shared" si="4"/>
        <v>100.8</v>
      </c>
      <c r="O14" s="15">
        <f t="shared" ref="O14:O18" si="7">ROUND(J14*E14,2)</f>
        <v>27.36</v>
      </c>
      <c r="P14" s="17">
        <f t="shared" si="6"/>
        <v>360</v>
      </c>
      <c r="R14" s="108"/>
    </row>
    <row r="15" spans="1:18" s="4" customFormat="1" ht="30">
      <c r="A15" s="20">
        <v>2</v>
      </c>
      <c r="B15" s="42"/>
      <c r="C15" s="43" t="s">
        <v>76</v>
      </c>
      <c r="D15" s="106" t="s">
        <v>77</v>
      </c>
      <c r="E15" s="107">
        <v>20</v>
      </c>
      <c r="F15" s="19">
        <v>0.6</v>
      </c>
      <c r="G15" s="15">
        <v>5.62</v>
      </c>
      <c r="H15" s="15">
        <f t="shared" si="0"/>
        <v>3.37</v>
      </c>
      <c r="I15" s="15">
        <v>2.8</v>
      </c>
      <c r="J15" s="15">
        <v>0.51</v>
      </c>
      <c r="K15" s="17">
        <f t="shared" ref="K15:K16" si="8">SUM(H15:J15)</f>
        <v>6.68</v>
      </c>
      <c r="L15" s="14">
        <f t="shared" si="2"/>
        <v>12</v>
      </c>
      <c r="M15" s="15">
        <f t="shared" si="3"/>
        <v>67.400000000000006</v>
      </c>
      <c r="N15" s="15">
        <f t="shared" si="4"/>
        <v>56</v>
      </c>
      <c r="O15" s="15">
        <f t="shared" si="7"/>
        <v>10.199999999999999</v>
      </c>
      <c r="P15" s="17">
        <f t="shared" si="6"/>
        <v>133.6</v>
      </c>
    </row>
    <row r="16" spans="1:18" s="4" customFormat="1">
      <c r="A16" s="20"/>
      <c r="B16" s="42"/>
      <c r="C16" s="43"/>
      <c r="D16" s="106"/>
      <c r="E16" s="16"/>
      <c r="F16" s="19"/>
      <c r="G16" s="15"/>
      <c r="H16" s="15">
        <f t="shared" si="0"/>
        <v>0</v>
      </c>
      <c r="I16" s="15"/>
      <c r="J16" s="15"/>
      <c r="K16" s="17">
        <f t="shared" si="8"/>
        <v>0</v>
      </c>
      <c r="L16" s="14">
        <f t="shared" si="2"/>
        <v>0</v>
      </c>
      <c r="M16" s="15">
        <f t="shared" si="3"/>
        <v>0</v>
      </c>
      <c r="N16" s="15">
        <f t="shared" si="4"/>
        <v>0</v>
      </c>
      <c r="O16" s="15">
        <f t="shared" si="7"/>
        <v>0</v>
      </c>
      <c r="P16" s="17">
        <f t="shared" si="6"/>
        <v>0</v>
      </c>
    </row>
    <row r="17" spans="1:16" s="4" customFormat="1">
      <c r="A17" s="99"/>
      <c r="B17" s="100"/>
      <c r="C17" s="105" t="s">
        <v>35</v>
      </c>
      <c r="D17" s="100"/>
      <c r="E17" s="101"/>
      <c r="F17" s="102"/>
      <c r="G17" s="97"/>
      <c r="H17" s="97">
        <f t="shared" si="0"/>
        <v>0</v>
      </c>
      <c r="I17" s="97"/>
      <c r="J17" s="97">
        <f t="shared" ref="J17:J18" si="9">ROUND((I17+H17)*8.2%,2)</f>
        <v>0</v>
      </c>
      <c r="K17" s="103">
        <f t="shared" ref="K17:K19" si="10">SUM(H17:J17)</f>
        <v>0</v>
      </c>
      <c r="L17" s="104">
        <f t="shared" si="2"/>
        <v>0</v>
      </c>
      <c r="M17" s="97">
        <f>SUM(M12:M16)</f>
        <v>299.24</v>
      </c>
      <c r="N17" s="97">
        <f t="shared" si="4"/>
        <v>0</v>
      </c>
      <c r="O17" s="97">
        <f t="shared" si="7"/>
        <v>0</v>
      </c>
      <c r="P17" s="103"/>
    </row>
    <row r="18" spans="1:16" s="4" customFormat="1" ht="16.5" thickBot="1">
      <c r="A18" s="92"/>
      <c r="B18" s="93"/>
      <c r="C18" s="105" t="s">
        <v>36</v>
      </c>
      <c r="D18" s="94"/>
      <c r="E18" s="95"/>
      <c r="F18" s="96">
        <v>0</v>
      </c>
      <c r="G18" s="94"/>
      <c r="H18" s="94">
        <f t="shared" si="0"/>
        <v>0</v>
      </c>
      <c r="I18" s="94"/>
      <c r="J18" s="97">
        <f t="shared" si="9"/>
        <v>0</v>
      </c>
      <c r="K18" s="98">
        <f t="shared" si="10"/>
        <v>0</v>
      </c>
      <c r="L18" s="96">
        <f t="shared" si="2"/>
        <v>0</v>
      </c>
      <c r="M18" s="94">
        <f>ROUND(M17*24.09%,2)</f>
        <v>72.09</v>
      </c>
      <c r="N18" s="94">
        <f t="shared" si="4"/>
        <v>0</v>
      </c>
      <c r="O18" s="94">
        <f t="shared" si="7"/>
        <v>0</v>
      </c>
      <c r="P18" s="98"/>
    </row>
    <row r="19" spans="1:16" s="4" customFormat="1" ht="16.5" thickBot="1">
      <c r="A19" s="68"/>
      <c r="B19" s="69"/>
      <c r="C19" s="70" t="s">
        <v>21</v>
      </c>
      <c r="D19" s="71"/>
      <c r="E19" s="72"/>
      <c r="F19" s="73"/>
      <c r="G19" s="71"/>
      <c r="H19" s="71">
        <f t="shared" si="0"/>
        <v>0</v>
      </c>
      <c r="I19" s="71"/>
      <c r="J19" s="71"/>
      <c r="K19" s="74">
        <f t="shared" si="10"/>
        <v>0</v>
      </c>
      <c r="L19" s="75">
        <f>SUM(L12:L18)</f>
        <v>53.28</v>
      </c>
      <c r="M19" s="76">
        <f>M18+M17</f>
        <v>371.33000000000004</v>
      </c>
      <c r="N19" s="76">
        <f>SUM(N12:N18)</f>
        <v>156.80000000000001</v>
      </c>
      <c r="O19" s="76">
        <f>SUM(O12:O18)</f>
        <v>37.56</v>
      </c>
      <c r="P19" s="77">
        <f>SUM(M19:O19)</f>
        <v>565.69000000000005</v>
      </c>
    </row>
    <row r="20" spans="1:16" s="7" customFormat="1">
      <c r="A20" s="9"/>
      <c r="B20" s="9"/>
      <c r="C20" s="8"/>
      <c r="D20" s="9"/>
      <c r="E20" s="9"/>
      <c r="F20" s="9"/>
      <c r="G20" s="9"/>
      <c r="H20" s="9"/>
      <c r="I20" s="9"/>
      <c r="J20" s="9"/>
      <c r="K20" s="109"/>
      <c r="L20" s="109"/>
      <c r="M20" s="109"/>
      <c r="N20" s="109"/>
      <c r="O20" s="109"/>
      <c r="P20" s="109"/>
    </row>
    <row r="21" spans="1:16" s="7" customFormat="1">
      <c r="A21" s="9"/>
      <c r="B21" s="9"/>
      <c r="C21" s="8"/>
      <c r="D21" s="9"/>
      <c r="E21" s="9"/>
      <c r="F21" s="9"/>
      <c r="G21" s="9"/>
      <c r="H21" s="9"/>
      <c r="I21" s="9"/>
      <c r="J21" s="9"/>
      <c r="K21" s="109"/>
      <c r="L21" s="109"/>
      <c r="M21" s="109"/>
      <c r="N21" s="109"/>
      <c r="O21" s="109"/>
      <c r="P21" s="109"/>
    </row>
    <row r="22" spans="1:16" ht="16.5">
      <c r="A22" s="2"/>
      <c r="B22" s="49" t="s">
        <v>5</v>
      </c>
      <c r="D22" s="21" t="s">
        <v>37</v>
      </c>
      <c r="H22" s="2"/>
      <c r="I22" s="2"/>
      <c r="J22" s="9"/>
      <c r="K22" s="109"/>
      <c r="L22" s="109"/>
      <c r="M22" s="109"/>
      <c r="N22" s="109"/>
      <c r="O22" s="109"/>
      <c r="P22" s="109"/>
    </row>
    <row r="23" spans="1:16" ht="16.5">
      <c r="A23" s="2"/>
      <c r="B23" s="40"/>
      <c r="D23" s="22" t="s">
        <v>4</v>
      </c>
      <c r="H23" s="10"/>
      <c r="J23" s="9"/>
      <c r="K23" s="109"/>
      <c r="L23" s="109"/>
      <c r="M23" s="109"/>
      <c r="N23" s="109"/>
      <c r="O23" s="109"/>
      <c r="P23" s="109"/>
    </row>
    <row r="24" spans="1:16" s="5" customFormat="1">
      <c r="A24" s="6"/>
      <c r="B24" s="49" t="s">
        <v>22</v>
      </c>
      <c r="D24" s="12"/>
      <c r="E24" s="13"/>
      <c r="F24" s="3"/>
      <c r="H24" s="6"/>
      <c r="I24" s="6"/>
      <c r="J24" s="6"/>
      <c r="K24" s="110"/>
      <c r="L24" s="110"/>
      <c r="M24" s="110"/>
      <c r="N24" s="110"/>
      <c r="O24" s="110"/>
      <c r="P24" s="110"/>
    </row>
    <row r="25" spans="1:16" s="5" customFormat="1">
      <c r="A25" s="6"/>
      <c r="B25" s="49"/>
      <c r="D25" s="12"/>
      <c r="E25" s="13"/>
      <c r="F25" s="3"/>
      <c r="H25" s="6"/>
      <c r="I25" s="6"/>
      <c r="J25" s="6"/>
      <c r="K25" s="110"/>
      <c r="L25" s="110"/>
      <c r="M25" s="110"/>
      <c r="N25" s="110"/>
      <c r="O25" s="110"/>
      <c r="P25" s="110"/>
    </row>
    <row r="26" spans="1:16" s="5" customFormat="1" ht="16.5">
      <c r="A26" s="6"/>
      <c r="B26" s="49" t="s">
        <v>6</v>
      </c>
      <c r="D26" s="21" t="str">
        <f>D22</f>
        <v>Aivars Mednis, 11.12.2020.</v>
      </c>
      <c r="E26" s="3"/>
      <c r="F26" s="3"/>
      <c r="H26" s="2"/>
      <c r="I26" s="6"/>
      <c r="J26" s="6"/>
      <c r="K26" s="110"/>
      <c r="L26" s="110"/>
      <c r="M26" s="110"/>
      <c r="N26" s="110"/>
      <c r="O26" s="110"/>
      <c r="P26" s="110"/>
    </row>
    <row r="27" spans="1:16" s="5" customFormat="1">
      <c r="A27" s="6"/>
      <c r="B27" s="6"/>
      <c r="C27" s="13"/>
      <c r="D27" s="22" t="s">
        <v>4</v>
      </c>
      <c r="E27" s="3"/>
      <c r="F27" s="3"/>
      <c r="H27" s="6"/>
      <c r="I27" s="6"/>
      <c r="J27" s="6"/>
      <c r="K27" s="110"/>
      <c r="L27" s="110"/>
      <c r="M27" s="110"/>
      <c r="N27" s="110"/>
      <c r="O27" s="110"/>
      <c r="P27" s="110"/>
    </row>
    <row r="28" spans="1:16" s="5" customFormat="1">
      <c r="A28" s="6"/>
      <c r="B28" s="49" t="s">
        <v>22</v>
      </c>
      <c r="C28" s="3"/>
      <c r="D28" s="12"/>
      <c r="E28" s="11"/>
      <c r="F28" s="3"/>
      <c r="G28" s="3"/>
      <c r="H28" s="6"/>
      <c r="I28" s="6"/>
      <c r="J28" s="6"/>
      <c r="K28" s="110"/>
      <c r="L28" s="110"/>
      <c r="M28" s="110"/>
      <c r="N28" s="110"/>
      <c r="O28" s="110"/>
      <c r="P28" s="110"/>
    </row>
    <row r="29" spans="1:16">
      <c r="K29" s="111"/>
      <c r="L29" s="111"/>
      <c r="M29" s="111"/>
      <c r="N29" s="111"/>
      <c r="O29" s="111"/>
      <c r="P29" s="111"/>
    </row>
    <row r="30" spans="1:16">
      <c r="K30" s="111"/>
      <c r="L30" s="111"/>
      <c r="M30" s="111"/>
      <c r="N30" s="111"/>
      <c r="O30" s="111"/>
      <c r="P30" s="111"/>
    </row>
    <row r="31" spans="1:16">
      <c r="K31" s="111"/>
      <c r="L31" s="111"/>
      <c r="M31" s="111"/>
      <c r="N31" s="111"/>
      <c r="O31" s="111"/>
      <c r="P31" s="111"/>
    </row>
    <row r="35" spans="15:15">
      <c r="O35" s="26"/>
    </row>
  </sheetData>
  <autoFilter ref="A9:P28" xr:uid="{00000000-0009-0000-0000-000002000000}"/>
  <mergeCells count="10">
    <mergeCell ref="A1:P1"/>
    <mergeCell ref="A2:P2"/>
    <mergeCell ref="A3:P3"/>
    <mergeCell ref="A10:A11"/>
    <mergeCell ref="B10:B11"/>
    <mergeCell ref="C10:C11"/>
    <mergeCell ref="D10:D11"/>
    <mergeCell ref="E10:E11"/>
    <mergeCell ref="F10:K10"/>
    <mergeCell ref="L10:P10"/>
  </mergeCells>
  <printOptions horizontalCentered="1"/>
  <pageMargins left="0.27559055118110237" right="0.27559055118110237" top="0.71" bottom="0.52" header="0.23622047244094491" footer="0.15748031496062992"/>
  <pageSetup paperSize="9" scale="7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4B24BD-7F20-4E39-9171-21296CFFA240}">
  <dimension ref="A1:R35"/>
  <sheetViews>
    <sheetView showZeros="0" zoomScaleNormal="100" zoomScaleSheetLayoutView="100" workbookViewId="0">
      <selection activeCell="K26" sqref="K26"/>
    </sheetView>
  </sheetViews>
  <sheetFormatPr defaultRowHeight="15.75"/>
  <cols>
    <col min="1" max="1" width="8.85546875" style="12" customWidth="1"/>
    <col min="2" max="2" width="5.140625" style="12" customWidth="1"/>
    <col min="3" max="3" width="53.140625" style="3" customWidth="1"/>
    <col min="4" max="4" width="10.85546875" style="12" customWidth="1"/>
    <col min="5" max="5" width="10.5703125" style="3" customWidth="1"/>
    <col min="6" max="8" width="8.5703125" style="3" customWidth="1"/>
    <col min="9" max="9" width="11.28515625" style="3" customWidth="1"/>
    <col min="10" max="10" width="10.42578125" style="3" customWidth="1"/>
    <col min="11" max="11" width="10.5703125" style="3" customWidth="1"/>
    <col min="12" max="12" width="10.7109375" style="3" customWidth="1"/>
    <col min="13" max="13" width="11.140625" style="3" customWidth="1"/>
    <col min="14" max="14" width="11.42578125" style="3" customWidth="1"/>
    <col min="15" max="15" width="10.85546875" style="3" customWidth="1"/>
    <col min="16" max="16" width="12" style="3" customWidth="1"/>
    <col min="17" max="16384" width="9.140625" style="3"/>
  </cols>
  <sheetData>
    <row r="1" spans="1:18">
      <c r="A1" s="114" t="s">
        <v>25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</row>
    <row r="2" spans="1:18">
      <c r="A2" s="115" t="s">
        <v>79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</row>
    <row r="3" spans="1:18">
      <c r="A3" s="117" t="s">
        <v>10</v>
      </c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R3" s="27"/>
    </row>
    <row r="4" spans="1:18" s="26" customFormat="1" ht="15.75" customHeight="1">
      <c r="A4" s="23" t="s">
        <v>63</v>
      </c>
      <c r="B4" s="25"/>
      <c r="C4" s="27"/>
      <c r="D4" s="28"/>
      <c r="E4" s="27"/>
      <c r="F4" s="27"/>
      <c r="G4" s="27"/>
      <c r="H4" s="27"/>
      <c r="I4" s="27"/>
      <c r="J4" s="27"/>
      <c r="K4" s="27"/>
      <c r="L4" s="27"/>
      <c r="N4" s="27"/>
      <c r="O4" s="27"/>
      <c r="P4" s="50"/>
    </row>
    <row r="5" spans="1:18" s="26" customFormat="1">
      <c r="A5" s="46" t="s">
        <v>80</v>
      </c>
      <c r="B5" s="25"/>
      <c r="C5" s="24"/>
      <c r="D5" s="25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37"/>
    </row>
    <row r="6" spans="1:18" s="26" customFormat="1">
      <c r="A6" s="47" t="s">
        <v>38</v>
      </c>
      <c r="B6" s="38"/>
      <c r="D6" s="29"/>
    </row>
    <row r="7" spans="1:18" s="26" customFormat="1">
      <c r="A7" s="45" t="s">
        <v>11</v>
      </c>
      <c r="B7" s="39"/>
      <c r="C7" s="30"/>
      <c r="D7" s="31"/>
      <c r="E7" s="30"/>
      <c r="F7" s="30"/>
      <c r="G7" s="30"/>
      <c r="H7" s="30"/>
      <c r="I7" s="30"/>
      <c r="J7" s="30"/>
      <c r="L7" s="30"/>
      <c r="M7" s="32"/>
      <c r="N7" s="31"/>
      <c r="O7" s="32" t="s">
        <v>23</v>
      </c>
      <c r="P7" s="31">
        <f>P19</f>
        <v>1173.8800000000001</v>
      </c>
    </row>
    <row r="8" spans="1:18" s="26" customFormat="1">
      <c r="A8" s="33" t="s">
        <v>24</v>
      </c>
      <c r="B8" s="31"/>
      <c r="C8" s="30"/>
      <c r="D8" s="31"/>
      <c r="E8" s="30"/>
      <c r="F8" s="30"/>
      <c r="G8" s="30"/>
      <c r="H8" s="30"/>
      <c r="I8" s="30"/>
      <c r="J8" s="30"/>
      <c r="K8" s="33" t="s">
        <v>42</v>
      </c>
      <c r="L8" s="33"/>
      <c r="M8" s="33"/>
      <c r="N8" s="33"/>
      <c r="O8" s="33"/>
      <c r="P8" s="33"/>
    </row>
    <row r="9" spans="1:18" s="26" customFormat="1" ht="16.5" thickBot="1">
      <c r="A9" s="18"/>
      <c r="B9" s="18"/>
      <c r="C9" s="30"/>
      <c r="D9" s="31"/>
      <c r="E9" s="30"/>
      <c r="F9" s="30"/>
      <c r="G9" s="30"/>
      <c r="H9" s="34"/>
      <c r="I9" s="35"/>
      <c r="J9" s="35"/>
      <c r="K9" s="34"/>
      <c r="L9" s="18"/>
      <c r="M9" s="36"/>
      <c r="N9" s="30"/>
      <c r="O9" s="30"/>
      <c r="P9" s="30"/>
    </row>
    <row r="10" spans="1:18" s="1" customFormat="1" ht="15">
      <c r="A10" s="119" t="s">
        <v>0</v>
      </c>
      <c r="B10" s="121" t="s">
        <v>7</v>
      </c>
      <c r="C10" s="123" t="s">
        <v>12</v>
      </c>
      <c r="D10" s="125" t="s">
        <v>8</v>
      </c>
      <c r="E10" s="127" t="s">
        <v>9</v>
      </c>
      <c r="F10" s="129" t="s">
        <v>1</v>
      </c>
      <c r="G10" s="130"/>
      <c r="H10" s="130"/>
      <c r="I10" s="130"/>
      <c r="J10" s="130"/>
      <c r="K10" s="131"/>
      <c r="L10" s="129" t="s">
        <v>20</v>
      </c>
      <c r="M10" s="130"/>
      <c r="N10" s="130"/>
      <c r="O10" s="130"/>
      <c r="P10" s="131"/>
    </row>
    <row r="11" spans="1:18" s="1" customFormat="1" ht="50.25" customHeight="1" thickBot="1">
      <c r="A11" s="120"/>
      <c r="B11" s="122"/>
      <c r="C11" s="124"/>
      <c r="D11" s="126"/>
      <c r="E11" s="128"/>
      <c r="F11" s="51" t="s">
        <v>2</v>
      </c>
      <c r="G11" s="52" t="s">
        <v>13</v>
      </c>
      <c r="H11" s="53" t="s">
        <v>14</v>
      </c>
      <c r="I11" s="54" t="s">
        <v>15</v>
      </c>
      <c r="J11" s="53" t="s">
        <v>16</v>
      </c>
      <c r="K11" s="55" t="s">
        <v>17</v>
      </c>
      <c r="L11" s="56" t="s">
        <v>3</v>
      </c>
      <c r="M11" s="54" t="s">
        <v>18</v>
      </c>
      <c r="N11" s="54" t="s">
        <v>15</v>
      </c>
      <c r="O11" s="53" t="s">
        <v>16</v>
      </c>
      <c r="P11" s="57" t="s">
        <v>19</v>
      </c>
    </row>
    <row r="12" spans="1:18" s="4" customFormat="1">
      <c r="A12" s="59"/>
      <c r="B12" s="60"/>
      <c r="C12" s="67" t="s">
        <v>40</v>
      </c>
      <c r="D12" s="61"/>
      <c r="E12" s="62"/>
      <c r="F12" s="63"/>
      <c r="G12" s="64"/>
      <c r="H12" s="64">
        <f t="shared" ref="H12:H19" si="0">ROUND(F12*G12,2)</f>
        <v>0</v>
      </c>
      <c r="I12" s="64"/>
      <c r="J12" s="64"/>
      <c r="K12" s="65">
        <f t="shared" ref="K12" si="1">SUM(H12:J12)</f>
        <v>0</v>
      </c>
      <c r="L12" s="66">
        <f t="shared" ref="L12:L18" si="2">ROUND(F12*E12,2)</f>
        <v>0</v>
      </c>
      <c r="M12" s="64">
        <f t="shared" ref="M12:M16" si="3">ROUND(H12*E12,2)</f>
        <v>0</v>
      </c>
      <c r="N12" s="64">
        <f t="shared" ref="N12:N18" si="4">ROUND(I12*E12,2)</f>
        <v>0</v>
      </c>
      <c r="O12" s="64">
        <f t="shared" ref="O12" si="5">ROUND(J12*E12,2)</f>
        <v>0</v>
      </c>
      <c r="P12" s="65">
        <f t="shared" ref="P12:P16" si="6">SUM(M12:O12)</f>
        <v>0</v>
      </c>
    </row>
    <row r="13" spans="1:18" s="4" customFormat="1">
      <c r="A13" s="20"/>
      <c r="B13" s="42"/>
      <c r="C13" s="44"/>
      <c r="D13" s="106"/>
      <c r="E13" s="16"/>
      <c r="F13" s="19"/>
      <c r="G13" s="15"/>
      <c r="H13" s="15">
        <f t="shared" si="0"/>
        <v>0</v>
      </c>
      <c r="I13" s="15"/>
      <c r="J13" s="15">
        <f>ROUND((I13+H13)*8.2%,2)</f>
        <v>0</v>
      </c>
      <c r="K13" s="17">
        <f>SUM(H13:J13)</f>
        <v>0</v>
      </c>
      <c r="L13" s="14">
        <f t="shared" si="2"/>
        <v>0</v>
      </c>
      <c r="M13" s="15">
        <f t="shared" si="3"/>
        <v>0</v>
      </c>
      <c r="N13" s="15">
        <f t="shared" si="4"/>
        <v>0</v>
      </c>
      <c r="O13" s="15">
        <f>ROUND(J13*E13,2)</f>
        <v>0</v>
      </c>
      <c r="P13" s="17">
        <f t="shared" si="6"/>
        <v>0</v>
      </c>
    </row>
    <row r="14" spans="1:18" s="4" customFormat="1">
      <c r="A14" s="20">
        <v>1</v>
      </c>
      <c r="B14" s="42"/>
      <c r="C14" s="43" t="s">
        <v>79</v>
      </c>
      <c r="D14" s="106" t="s">
        <v>28</v>
      </c>
      <c r="E14" s="106">
        <v>1</v>
      </c>
      <c r="F14" s="19">
        <v>60</v>
      </c>
      <c r="G14" s="15">
        <v>5.62</v>
      </c>
      <c r="H14" s="15">
        <f t="shared" si="0"/>
        <v>337.2</v>
      </c>
      <c r="I14" s="15"/>
      <c r="J14" s="15">
        <v>620</v>
      </c>
      <c r="K14" s="17">
        <f>SUM(H14:J14)</f>
        <v>957.2</v>
      </c>
      <c r="L14" s="14">
        <f t="shared" si="2"/>
        <v>60</v>
      </c>
      <c r="M14" s="15">
        <f t="shared" si="3"/>
        <v>337.2</v>
      </c>
      <c r="N14" s="15">
        <f t="shared" si="4"/>
        <v>0</v>
      </c>
      <c r="O14" s="15">
        <f t="shared" ref="O14:O18" si="7">ROUND(J14*E14,2)</f>
        <v>620</v>
      </c>
      <c r="P14" s="17">
        <f t="shared" si="6"/>
        <v>957.2</v>
      </c>
      <c r="R14" s="108"/>
    </row>
    <row r="15" spans="1:18" s="4" customFormat="1">
      <c r="A15" s="20">
        <v>2</v>
      </c>
      <c r="B15" s="42"/>
      <c r="C15" s="43" t="s">
        <v>78</v>
      </c>
      <c r="D15" s="106" t="s">
        <v>31</v>
      </c>
      <c r="E15" s="106">
        <v>6.3</v>
      </c>
      <c r="F15" s="19"/>
      <c r="G15" s="15"/>
      <c r="H15" s="15">
        <f t="shared" si="0"/>
        <v>0</v>
      </c>
      <c r="I15" s="15"/>
      <c r="J15" s="15">
        <v>21.5</v>
      </c>
      <c r="K15" s="17">
        <f t="shared" ref="K15:K16" si="8">SUM(H15:J15)</f>
        <v>21.5</v>
      </c>
      <c r="L15" s="14">
        <f t="shared" si="2"/>
        <v>0</v>
      </c>
      <c r="M15" s="15">
        <f t="shared" si="3"/>
        <v>0</v>
      </c>
      <c r="N15" s="15">
        <f t="shared" si="4"/>
        <v>0</v>
      </c>
      <c r="O15" s="15">
        <f t="shared" si="7"/>
        <v>135.44999999999999</v>
      </c>
      <c r="P15" s="17">
        <f t="shared" si="6"/>
        <v>135.44999999999999</v>
      </c>
    </row>
    <row r="16" spans="1:18" s="4" customFormat="1">
      <c r="A16" s="20"/>
      <c r="B16" s="42"/>
      <c r="C16" s="43"/>
      <c r="D16" s="106"/>
      <c r="E16" s="16"/>
      <c r="F16" s="19"/>
      <c r="G16" s="15"/>
      <c r="H16" s="15">
        <f t="shared" si="0"/>
        <v>0</v>
      </c>
      <c r="I16" s="15"/>
      <c r="J16" s="15"/>
      <c r="K16" s="17">
        <f t="shared" si="8"/>
        <v>0</v>
      </c>
      <c r="L16" s="14">
        <f t="shared" si="2"/>
        <v>0</v>
      </c>
      <c r="M16" s="15">
        <f t="shared" si="3"/>
        <v>0</v>
      </c>
      <c r="N16" s="15">
        <f t="shared" si="4"/>
        <v>0</v>
      </c>
      <c r="O16" s="15">
        <f t="shared" si="7"/>
        <v>0</v>
      </c>
      <c r="P16" s="17">
        <f t="shared" si="6"/>
        <v>0</v>
      </c>
    </row>
    <row r="17" spans="1:16" s="4" customFormat="1">
      <c r="A17" s="99"/>
      <c r="B17" s="100"/>
      <c r="C17" s="105" t="s">
        <v>35</v>
      </c>
      <c r="D17" s="100"/>
      <c r="E17" s="101"/>
      <c r="F17" s="102"/>
      <c r="G17" s="97"/>
      <c r="H17" s="97">
        <f t="shared" si="0"/>
        <v>0</v>
      </c>
      <c r="I17" s="97"/>
      <c r="J17" s="97">
        <f t="shared" ref="J17:J18" si="9">ROUND((I17+H17)*8.2%,2)</f>
        <v>0</v>
      </c>
      <c r="K17" s="103">
        <f t="shared" ref="K17:K19" si="10">SUM(H17:J17)</f>
        <v>0</v>
      </c>
      <c r="L17" s="104">
        <f t="shared" si="2"/>
        <v>0</v>
      </c>
      <c r="M17" s="97">
        <f>SUM(M12:M16)</f>
        <v>337.2</v>
      </c>
      <c r="N17" s="97">
        <f t="shared" si="4"/>
        <v>0</v>
      </c>
      <c r="O17" s="97">
        <f t="shared" si="7"/>
        <v>0</v>
      </c>
      <c r="P17" s="103"/>
    </row>
    <row r="18" spans="1:16" s="4" customFormat="1" ht="16.5" thickBot="1">
      <c r="A18" s="92"/>
      <c r="B18" s="93"/>
      <c r="C18" s="105" t="s">
        <v>36</v>
      </c>
      <c r="D18" s="94"/>
      <c r="E18" s="95"/>
      <c r="F18" s="96">
        <v>0</v>
      </c>
      <c r="G18" s="94"/>
      <c r="H18" s="94">
        <f t="shared" si="0"/>
        <v>0</v>
      </c>
      <c r="I18" s="94"/>
      <c r="J18" s="97">
        <f t="shared" si="9"/>
        <v>0</v>
      </c>
      <c r="K18" s="98">
        <f t="shared" si="10"/>
        <v>0</v>
      </c>
      <c r="L18" s="96">
        <f t="shared" si="2"/>
        <v>0</v>
      </c>
      <c r="M18" s="94">
        <f>ROUND(M17*24.09%,2)</f>
        <v>81.23</v>
      </c>
      <c r="N18" s="94">
        <f t="shared" si="4"/>
        <v>0</v>
      </c>
      <c r="O18" s="94">
        <f t="shared" si="7"/>
        <v>0</v>
      </c>
      <c r="P18" s="98"/>
    </row>
    <row r="19" spans="1:16" s="4" customFormat="1" ht="16.5" thickBot="1">
      <c r="A19" s="68"/>
      <c r="B19" s="69"/>
      <c r="C19" s="70" t="s">
        <v>21</v>
      </c>
      <c r="D19" s="71"/>
      <c r="E19" s="72"/>
      <c r="F19" s="73"/>
      <c r="G19" s="71"/>
      <c r="H19" s="71">
        <f t="shared" si="0"/>
        <v>0</v>
      </c>
      <c r="I19" s="71"/>
      <c r="J19" s="71"/>
      <c r="K19" s="74">
        <f t="shared" si="10"/>
        <v>0</v>
      </c>
      <c r="L19" s="75">
        <f>SUM(L12:L18)</f>
        <v>60</v>
      </c>
      <c r="M19" s="76">
        <f>M18+M17</f>
        <v>418.43</v>
      </c>
      <c r="N19" s="76">
        <f>SUM(N12:N18)</f>
        <v>0</v>
      </c>
      <c r="O19" s="76">
        <f>SUM(O12:O18)</f>
        <v>755.45</v>
      </c>
      <c r="P19" s="77">
        <f>SUM(M19:O19)</f>
        <v>1173.8800000000001</v>
      </c>
    </row>
    <row r="20" spans="1:16" s="7" customFormat="1">
      <c r="A20" s="9"/>
      <c r="B20" s="9"/>
      <c r="C20" s="8"/>
      <c r="D20" s="9"/>
      <c r="E20" s="9"/>
      <c r="F20" s="9"/>
      <c r="G20" s="9"/>
      <c r="H20" s="9"/>
      <c r="I20" s="9"/>
      <c r="J20" s="9"/>
      <c r="K20" s="109"/>
      <c r="L20" s="109"/>
      <c r="M20" s="109"/>
      <c r="N20" s="109"/>
      <c r="O20" s="109"/>
      <c r="P20" s="109"/>
    </row>
    <row r="21" spans="1:16" s="7" customFormat="1">
      <c r="A21" s="9"/>
      <c r="B21" s="9"/>
      <c r="C21" s="8"/>
      <c r="D21" s="9"/>
      <c r="E21" s="9"/>
      <c r="F21" s="9"/>
      <c r="G21" s="9"/>
      <c r="H21" s="9"/>
      <c r="I21" s="9"/>
      <c r="J21" s="9"/>
      <c r="K21" s="109"/>
      <c r="L21" s="109"/>
      <c r="M21" s="109"/>
      <c r="N21" s="109"/>
      <c r="O21" s="109"/>
      <c r="P21" s="109"/>
    </row>
    <row r="22" spans="1:16" ht="16.5">
      <c r="A22" s="2"/>
      <c r="B22" s="49" t="s">
        <v>5</v>
      </c>
      <c r="D22" s="21" t="s">
        <v>37</v>
      </c>
      <c r="H22" s="2"/>
      <c r="I22" s="2"/>
      <c r="J22" s="9"/>
      <c r="K22" s="109"/>
      <c r="L22" s="109"/>
      <c r="M22" s="109"/>
      <c r="N22" s="109"/>
      <c r="O22" s="109"/>
      <c r="P22" s="109"/>
    </row>
    <row r="23" spans="1:16" ht="16.5">
      <c r="A23" s="2"/>
      <c r="B23" s="40"/>
      <c r="D23" s="22" t="s">
        <v>4</v>
      </c>
      <c r="H23" s="10"/>
      <c r="J23" s="9"/>
      <c r="K23" s="109"/>
      <c r="L23" s="109"/>
      <c r="M23" s="109"/>
      <c r="N23" s="109"/>
      <c r="O23" s="109"/>
      <c r="P23" s="109"/>
    </row>
    <row r="24" spans="1:16" s="5" customFormat="1">
      <c r="A24" s="6"/>
      <c r="B24" s="49" t="s">
        <v>22</v>
      </c>
      <c r="D24" s="12"/>
      <c r="E24" s="13"/>
      <c r="F24" s="3"/>
      <c r="H24" s="6"/>
      <c r="I24" s="6"/>
      <c r="J24" s="6"/>
      <c r="K24" s="110"/>
      <c r="L24" s="110"/>
      <c r="M24" s="110"/>
      <c r="N24" s="110"/>
      <c r="O24" s="110"/>
      <c r="P24" s="110"/>
    </row>
    <row r="25" spans="1:16" s="5" customFormat="1">
      <c r="A25" s="6"/>
      <c r="B25" s="49"/>
      <c r="D25" s="12"/>
      <c r="E25" s="13"/>
      <c r="F25" s="3"/>
      <c r="H25" s="6"/>
      <c r="I25" s="6"/>
      <c r="J25" s="6"/>
      <c r="K25" s="110"/>
      <c r="L25" s="110"/>
      <c r="M25" s="110"/>
      <c r="N25" s="110"/>
      <c r="O25" s="110"/>
      <c r="P25" s="110"/>
    </row>
    <row r="26" spans="1:16" s="5" customFormat="1" ht="16.5">
      <c r="A26" s="6"/>
      <c r="B26" s="49" t="s">
        <v>6</v>
      </c>
      <c r="D26" s="21" t="str">
        <f>D22</f>
        <v>Aivars Mednis, 11.12.2020.</v>
      </c>
      <c r="E26" s="3"/>
      <c r="F26" s="3"/>
      <c r="H26" s="2"/>
      <c r="I26" s="6"/>
      <c r="J26" s="6"/>
      <c r="K26" s="110"/>
      <c r="L26" s="110"/>
      <c r="M26" s="110"/>
      <c r="N26" s="110"/>
      <c r="O26" s="110"/>
      <c r="P26" s="110"/>
    </row>
    <row r="27" spans="1:16" s="5" customFormat="1">
      <c r="A27" s="6"/>
      <c r="B27" s="6"/>
      <c r="C27" s="13"/>
      <c r="D27" s="22" t="s">
        <v>4</v>
      </c>
      <c r="E27" s="3"/>
      <c r="F27" s="3"/>
      <c r="H27" s="6"/>
      <c r="I27" s="6"/>
      <c r="J27" s="6"/>
      <c r="K27" s="110"/>
      <c r="L27" s="110"/>
      <c r="M27" s="110"/>
      <c r="N27" s="110"/>
      <c r="O27" s="110"/>
      <c r="P27" s="110"/>
    </row>
    <row r="28" spans="1:16" s="5" customFormat="1">
      <c r="A28" s="6"/>
      <c r="B28" s="49" t="s">
        <v>22</v>
      </c>
      <c r="C28" s="3"/>
      <c r="D28" s="12"/>
      <c r="E28" s="11"/>
      <c r="F28" s="3"/>
      <c r="G28" s="3"/>
      <c r="H28" s="6"/>
      <c r="I28" s="6"/>
      <c r="J28" s="6"/>
      <c r="K28" s="110"/>
      <c r="L28" s="110"/>
      <c r="M28" s="110"/>
      <c r="N28" s="110"/>
      <c r="O28" s="110"/>
      <c r="P28" s="110"/>
    </row>
    <row r="29" spans="1:16">
      <c r="K29" s="111"/>
      <c r="L29" s="111"/>
      <c r="M29" s="111"/>
      <c r="N29" s="111"/>
      <c r="O29" s="111"/>
      <c r="P29" s="111"/>
    </row>
    <row r="30" spans="1:16">
      <c r="K30" s="111"/>
      <c r="L30" s="111"/>
      <c r="M30" s="111"/>
      <c r="N30" s="111"/>
      <c r="O30" s="111"/>
      <c r="P30" s="111"/>
    </row>
    <row r="31" spans="1:16">
      <c r="K31" s="111"/>
      <c r="L31" s="111"/>
      <c r="M31" s="111"/>
      <c r="N31" s="111"/>
      <c r="O31" s="111"/>
      <c r="P31" s="111"/>
    </row>
    <row r="35" spans="15:15">
      <c r="O35" s="26"/>
    </row>
  </sheetData>
  <autoFilter ref="A9:P28" xr:uid="{00000000-0009-0000-0000-000002000000}"/>
  <mergeCells count="10">
    <mergeCell ref="A1:P1"/>
    <mergeCell ref="A2:P2"/>
    <mergeCell ref="A3:P3"/>
    <mergeCell ref="A10:A11"/>
    <mergeCell ref="B10:B11"/>
    <mergeCell ref="C10:C11"/>
    <mergeCell ref="D10:D11"/>
    <mergeCell ref="E10:E11"/>
    <mergeCell ref="F10:K10"/>
    <mergeCell ref="L10:P10"/>
  </mergeCells>
  <printOptions horizontalCentered="1"/>
  <pageMargins left="0.27559055118110237" right="0.27559055118110237" top="0.71" bottom="0.52" header="0.23622047244094491" footer="0.15748031496062992"/>
  <pageSetup paperSize="9" scale="7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4EB04F-4BD3-4305-8EAB-434B5846234F}">
  <dimension ref="A1:R38"/>
  <sheetViews>
    <sheetView showZeros="0" zoomScaleNormal="100" zoomScaleSheetLayoutView="100" workbookViewId="0">
      <selection activeCell="I26" sqref="I26"/>
    </sheetView>
  </sheetViews>
  <sheetFormatPr defaultRowHeight="15.75"/>
  <cols>
    <col min="1" max="1" width="8.85546875" style="12" customWidth="1"/>
    <col min="2" max="2" width="5.140625" style="12" customWidth="1"/>
    <col min="3" max="3" width="53.140625" style="3" customWidth="1"/>
    <col min="4" max="4" width="10.85546875" style="12" customWidth="1"/>
    <col min="5" max="5" width="10.5703125" style="3" customWidth="1"/>
    <col min="6" max="8" width="8.5703125" style="3" customWidth="1"/>
    <col min="9" max="9" width="11.28515625" style="3" customWidth="1"/>
    <col min="10" max="10" width="10.42578125" style="3" customWidth="1"/>
    <col min="11" max="11" width="10.5703125" style="3" customWidth="1"/>
    <col min="12" max="12" width="10.7109375" style="3" customWidth="1"/>
    <col min="13" max="13" width="11.140625" style="3" customWidth="1"/>
    <col min="14" max="14" width="11.42578125" style="3" customWidth="1"/>
    <col min="15" max="15" width="10.85546875" style="3" customWidth="1"/>
    <col min="16" max="16" width="12" style="3" customWidth="1"/>
    <col min="17" max="16384" width="9.140625" style="3"/>
  </cols>
  <sheetData>
    <row r="1" spans="1:18">
      <c r="A1" s="114" t="s">
        <v>25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</row>
    <row r="2" spans="1:18">
      <c r="A2" s="115" t="s">
        <v>81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</row>
    <row r="3" spans="1:18">
      <c r="A3" s="117" t="s">
        <v>10</v>
      </c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R3" s="27"/>
    </row>
    <row r="4" spans="1:18" s="26" customFormat="1" ht="15.75" customHeight="1">
      <c r="A4" s="23" t="s">
        <v>63</v>
      </c>
      <c r="B4" s="25"/>
      <c r="C4" s="27"/>
      <c r="D4" s="28"/>
      <c r="E4" s="27"/>
      <c r="F4" s="27"/>
      <c r="G4" s="27"/>
      <c r="H4" s="27"/>
      <c r="I4" s="27"/>
      <c r="J4" s="27"/>
      <c r="K4" s="27"/>
      <c r="L4" s="27"/>
      <c r="N4" s="27"/>
      <c r="O4" s="27"/>
      <c r="P4" s="50"/>
    </row>
    <row r="5" spans="1:18" s="26" customFormat="1">
      <c r="A5" s="46" t="s">
        <v>82</v>
      </c>
      <c r="B5" s="25"/>
      <c r="C5" s="24"/>
      <c r="D5" s="25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37"/>
    </row>
    <row r="6" spans="1:18" s="26" customFormat="1">
      <c r="A6" s="47" t="s">
        <v>38</v>
      </c>
      <c r="B6" s="38"/>
      <c r="D6" s="29"/>
    </row>
    <row r="7" spans="1:18" s="26" customFormat="1">
      <c r="A7" s="45" t="s">
        <v>11</v>
      </c>
      <c r="B7" s="39"/>
      <c r="C7" s="30"/>
      <c r="D7" s="31"/>
      <c r="E7" s="30"/>
      <c r="F7" s="30"/>
      <c r="G7" s="30"/>
      <c r="H7" s="30"/>
      <c r="I7" s="30"/>
      <c r="J7" s="30"/>
      <c r="L7" s="30"/>
      <c r="M7" s="32"/>
      <c r="N7" s="31"/>
      <c r="O7" s="32" t="s">
        <v>23</v>
      </c>
      <c r="P7" s="31">
        <f>P22</f>
        <v>1379.67</v>
      </c>
    </row>
    <row r="8" spans="1:18" s="26" customFormat="1">
      <c r="A8" s="33" t="s">
        <v>24</v>
      </c>
      <c r="B8" s="31"/>
      <c r="C8" s="30"/>
      <c r="D8" s="31"/>
      <c r="E8" s="30"/>
      <c r="F8" s="30"/>
      <c r="G8" s="30"/>
      <c r="H8" s="30"/>
      <c r="I8" s="30"/>
      <c r="J8" s="30"/>
      <c r="K8" s="33" t="s">
        <v>42</v>
      </c>
      <c r="L8" s="33"/>
      <c r="M8" s="33"/>
      <c r="N8" s="33"/>
      <c r="O8" s="33"/>
      <c r="P8" s="33"/>
    </row>
    <row r="9" spans="1:18" s="26" customFormat="1" ht="16.5" thickBot="1">
      <c r="A9" s="18"/>
      <c r="B9" s="18"/>
      <c r="C9" s="30"/>
      <c r="D9" s="31"/>
      <c r="E9" s="30"/>
      <c r="F9" s="30"/>
      <c r="G9" s="30"/>
      <c r="H9" s="34"/>
      <c r="I9" s="35"/>
      <c r="J9" s="35"/>
      <c r="K9" s="34"/>
      <c r="L9" s="18"/>
      <c r="M9" s="36"/>
      <c r="N9" s="30"/>
      <c r="O9" s="30"/>
      <c r="P9" s="30"/>
    </row>
    <row r="10" spans="1:18" s="1" customFormat="1" ht="15">
      <c r="A10" s="119" t="s">
        <v>0</v>
      </c>
      <c r="B10" s="121" t="s">
        <v>7</v>
      </c>
      <c r="C10" s="123" t="s">
        <v>12</v>
      </c>
      <c r="D10" s="125" t="s">
        <v>8</v>
      </c>
      <c r="E10" s="127" t="s">
        <v>9</v>
      </c>
      <c r="F10" s="129" t="s">
        <v>1</v>
      </c>
      <c r="G10" s="130"/>
      <c r="H10" s="130"/>
      <c r="I10" s="130"/>
      <c r="J10" s="130"/>
      <c r="K10" s="131"/>
      <c r="L10" s="129" t="s">
        <v>20</v>
      </c>
      <c r="M10" s="130"/>
      <c r="N10" s="130"/>
      <c r="O10" s="130"/>
      <c r="P10" s="131"/>
    </row>
    <row r="11" spans="1:18" s="1" customFormat="1" ht="50.25" customHeight="1" thickBot="1">
      <c r="A11" s="120"/>
      <c r="B11" s="122"/>
      <c r="C11" s="124"/>
      <c r="D11" s="126"/>
      <c r="E11" s="128"/>
      <c r="F11" s="51" t="s">
        <v>2</v>
      </c>
      <c r="G11" s="52" t="s">
        <v>13</v>
      </c>
      <c r="H11" s="53" t="s">
        <v>14</v>
      </c>
      <c r="I11" s="54" t="s">
        <v>15</v>
      </c>
      <c r="J11" s="53" t="s">
        <v>16</v>
      </c>
      <c r="K11" s="55" t="s">
        <v>17</v>
      </c>
      <c r="L11" s="56" t="s">
        <v>3</v>
      </c>
      <c r="M11" s="54" t="s">
        <v>18</v>
      </c>
      <c r="N11" s="54" t="s">
        <v>15</v>
      </c>
      <c r="O11" s="53" t="s">
        <v>16</v>
      </c>
      <c r="P11" s="57" t="s">
        <v>19</v>
      </c>
    </row>
    <row r="12" spans="1:18" s="4" customFormat="1">
      <c r="A12" s="59"/>
      <c r="B12" s="60"/>
      <c r="C12" s="67" t="s">
        <v>41</v>
      </c>
      <c r="D12" s="61"/>
      <c r="E12" s="62"/>
      <c r="F12" s="63"/>
      <c r="G12" s="64"/>
      <c r="H12" s="64">
        <f t="shared" ref="H12:H22" si="0">ROUND(F12*G12,2)</f>
        <v>0</v>
      </c>
      <c r="I12" s="64"/>
      <c r="J12" s="64"/>
      <c r="K12" s="65">
        <f t="shared" ref="K12" si="1">SUM(H12:J12)</f>
        <v>0</v>
      </c>
      <c r="L12" s="66">
        <f t="shared" ref="L12:L21" si="2">ROUND(F12*E12,2)</f>
        <v>0</v>
      </c>
      <c r="M12" s="64">
        <f t="shared" ref="M12:M19" si="3">ROUND(H12*E12,2)</f>
        <v>0</v>
      </c>
      <c r="N12" s="64">
        <f t="shared" ref="N12:N21" si="4">ROUND(I12*E12,2)</f>
        <v>0</v>
      </c>
      <c r="O12" s="64">
        <f t="shared" ref="O12" si="5">ROUND(J12*E12,2)</f>
        <v>0</v>
      </c>
      <c r="P12" s="65">
        <f t="shared" ref="P12:P19" si="6">SUM(M12:O12)</f>
        <v>0</v>
      </c>
    </row>
    <row r="13" spans="1:18" s="4" customFormat="1">
      <c r="A13" s="20"/>
      <c r="B13" s="42"/>
      <c r="C13" s="44"/>
      <c r="D13" s="106"/>
      <c r="E13" s="16"/>
      <c r="F13" s="19"/>
      <c r="G13" s="15"/>
      <c r="H13" s="15">
        <f t="shared" si="0"/>
        <v>0</v>
      </c>
      <c r="I13" s="15"/>
      <c r="J13" s="15">
        <f>ROUND((I13+H13)*8.2%,2)</f>
        <v>0</v>
      </c>
      <c r="K13" s="17">
        <f>SUM(H13:J13)</f>
        <v>0</v>
      </c>
      <c r="L13" s="14">
        <f t="shared" si="2"/>
        <v>0</v>
      </c>
      <c r="M13" s="15">
        <f t="shared" si="3"/>
        <v>0</v>
      </c>
      <c r="N13" s="15">
        <f t="shared" si="4"/>
        <v>0</v>
      </c>
      <c r="O13" s="15">
        <f>ROUND(J13*E13,2)</f>
        <v>0</v>
      </c>
      <c r="P13" s="17">
        <f t="shared" si="6"/>
        <v>0</v>
      </c>
    </row>
    <row r="14" spans="1:18" s="4" customFormat="1">
      <c r="A14" s="20">
        <v>1</v>
      </c>
      <c r="B14" s="42"/>
      <c r="C14" s="43" t="s">
        <v>83</v>
      </c>
      <c r="D14" s="106" t="s">
        <v>29</v>
      </c>
      <c r="E14" s="106">
        <v>21.7</v>
      </c>
      <c r="F14" s="19">
        <v>1.2</v>
      </c>
      <c r="G14" s="15">
        <v>5.62</v>
      </c>
      <c r="H14" s="15">
        <f t="shared" si="0"/>
        <v>6.74</v>
      </c>
      <c r="I14" s="15"/>
      <c r="J14" s="15">
        <f>ROUND((I14+H14)*12.2%,2)</f>
        <v>0.82</v>
      </c>
      <c r="K14" s="17">
        <f>SUM(H14:J14)</f>
        <v>7.5600000000000005</v>
      </c>
      <c r="L14" s="14">
        <f t="shared" si="2"/>
        <v>26.04</v>
      </c>
      <c r="M14" s="15">
        <f t="shared" si="3"/>
        <v>146.26</v>
      </c>
      <c r="N14" s="15">
        <f t="shared" si="4"/>
        <v>0</v>
      </c>
      <c r="O14" s="15">
        <f t="shared" ref="O14:O21" si="7">ROUND(J14*E14,2)</f>
        <v>17.79</v>
      </c>
      <c r="P14" s="17">
        <f t="shared" si="6"/>
        <v>164.04999999999998</v>
      </c>
      <c r="R14" s="108"/>
    </row>
    <row r="15" spans="1:18" s="4" customFormat="1">
      <c r="A15" s="20">
        <v>2</v>
      </c>
      <c r="B15" s="42"/>
      <c r="C15" s="43" t="s">
        <v>84</v>
      </c>
      <c r="D15" s="106" t="s">
        <v>29</v>
      </c>
      <c r="E15" s="106">
        <v>21.7</v>
      </c>
      <c r="F15" s="19">
        <v>1.45</v>
      </c>
      <c r="G15" s="15">
        <v>5.62</v>
      </c>
      <c r="H15" s="15">
        <f t="shared" si="0"/>
        <v>8.15</v>
      </c>
      <c r="I15" s="15">
        <v>4.7</v>
      </c>
      <c r="J15" s="15">
        <f t="shared" ref="J15:J19" si="8">ROUND((I15+H15)*8.2%,2)</f>
        <v>1.05</v>
      </c>
      <c r="K15" s="17">
        <f t="shared" ref="K15:K19" si="9">SUM(H15:J15)</f>
        <v>13.900000000000002</v>
      </c>
      <c r="L15" s="14">
        <f t="shared" si="2"/>
        <v>31.47</v>
      </c>
      <c r="M15" s="15">
        <f t="shared" si="3"/>
        <v>176.86</v>
      </c>
      <c r="N15" s="15">
        <f t="shared" si="4"/>
        <v>101.99</v>
      </c>
      <c r="O15" s="15">
        <f t="shared" si="7"/>
        <v>22.79</v>
      </c>
      <c r="P15" s="17">
        <f t="shared" si="6"/>
        <v>301.64000000000004</v>
      </c>
    </row>
    <row r="16" spans="1:18" s="4" customFormat="1">
      <c r="A16" s="20">
        <v>3</v>
      </c>
      <c r="B16" s="42"/>
      <c r="C16" s="43" t="s">
        <v>85</v>
      </c>
      <c r="D16" s="106" t="s">
        <v>29</v>
      </c>
      <c r="E16" s="106">
        <v>21.7</v>
      </c>
      <c r="F16" s="19">
        <v>1.1000000000000001</v>
      </c>
      <c r="G16" s="15">
        <v>5.62</v>
      </c>
      <c r="H16" s="15">
        <f t="shared" si="0"/>
        <v>6.18</v>
      </c>
      <c r="I16" s="15">
        <v>10.7</v>
      </c>
      <c r="J16" s="15">
        <f t="shared" si="8"/>
        <v>1.38</v>
      </c>
      <c r="K16" s="17">
        <f>SUM(H16:J16)</f>
        <v>18.259999999999998</v>
      </c>
      <c r="L16" s="14">
        <f t="shared" si="2"/>
        <v>23.87</v>
      </c>
      <c r="M16" s="15">
        <f t="shared" si="3"/>
        <v>134.11000000000001</v>
      </c>
      <c r="N16" s="15">
        <f t="shared" si="4"/>
        <v>232.19</v>
      </c>
      <c r="O16" s="15">
        <f t="shared" si="7"/>
        <v>29.95</v>
      </c>
      <c r="P16" s="17">
        <f t="shared" si="6"/>
        <v>396.25</v>
      </c>
    </row>
    <row r="17" spans="1:16" s="4" customFormat="1">
      <c r="A17" s="20">
        <v>4</v>
      </c>
      <c r="B17" s="42"/>
      <c r="C17" s="43" t="s">
        <v>86</v>
      </c>
      <c r="D17" s="106" t="s">
        <v>30</v>
      </c>
      <c r="E17" s="106">
        <v>15</v>
      </c>
      <c r="F17" s="19">
        <v>0.7</v>
      </c>
      <c r="G17" s="15">
        <v>5.62</v>
      </c>
      <c r="H17" s="15">
        <f t="shared" si="0"/>
        <v>3.93</v>
      </c>
      <c r="I17" s="15">
        <v>8.1999999999999993</v>
      </c>
      <c r="J17" s="15">
        <f t="shared" si="8"/>
        <v>0.99</v>
      </c>
      <c r="K17" s="17">
        <f t="shared" si="9"/>
        <v>13.12</v>
      </c>
      <c r="L17" s="14">
        <f t="shared" si="2"/>
        <v>10.5</v>
      </c>
      <c r="M17" s="15">
        <f t="shared" si="3"/>
        <v>58.95</v>
      </c>
      <c r="N17" s="15">
        <f t="shared" si="4"/>
        <v>123</v>
      </c>
      <c r="O17" s="15">
        <f t="shared" si="7"/>
        <v>14.85</v>
      </c>
      <c r="P17" s="17">
        <f t="shared" si="6"/>
        <v>196.79999999999998</v>
      </c>
    </row>
    <row r="18" spans="1:16" s="4" customFormat="1">
      <c r="A18" s="20">
        <v>5</v>
      </c>
      <c r="B18" s="42"/>
      <c r="C18" s="43" t="s">
        <v>87</v>
      </c>
      <c r="D18" s="106" t="s">
        <v>30</v>
      </c>
      <c r="E18" s="79">
        <v>12</v>
      </c>
      <c r="F18" s="58">
        <v>0.85</v>
      </c>
      <c r="G18" s="15">
        <v>5.62</v>
      </c>
      <c r="H18" s="15">
        <f t="shared" si="0"/>
        <v>4.78</v>
      </c>
      <c r="I18" s="15">
        <v>9.3000000000000007</v>
      </c>
      <c r="J18" s="15">
        <f t="shared" si="8"/>
        <v>1.1499999999999999</v>
      </c>
      <c r="K18" s="17">
        <f t="shared" si="9"/>
        <v>15.230000000000002</v>
      </c>
      <c r="L18" s="14">
        <f t="shared" si="2"/>
        <v>10.199999999999999</v>
      </c>
      <c r="M18" s="15">
        <f t="shared" si="3"/>
        <v>57.36</v>
      </c>
      <c r="N18" s="15">
        <f t="shared" si="4"/>
        <v>111.6</v>
      </c>
      <c r="O18" s="15">
        <f t="shared" si="7"/>
        <v>13.8</v>
      </c>
      <c r="P18" s="17">
        <f t="shared" si="6"/>
        <v>182.76</v>
      </c>
    </row>
    <row r="19" spans="1:16" s="4" customFormat="1">
      <c r="A19" s="20"/>
      <c r="B19" s="42"/>
      <c r="C19" s="43"/>
      <c r="D19" s="106"/>
      <c r="E19" s="106"/>
      <c r="F19" s="19"/>
      <c r="G19" s="15"/>
      <c r="H19" s="15">
        <f t="shared" si="0"/>
        <v>0</v>
      </c>
      <c r="I19" s="15"/>
      <c r="J19" s="15">
        <f t="shared" si="8"/>
        <v>0</v>
      </c>
      <c r="K19" s="17">
        <f t="shared" si="9"/>
        <v>0</v>
      </c>
      <c r="L19" s="14">
        <f t="shared" si="2"/>
        <v>0</v>
      </c>
      <c r="M19" s="15">
        <f t="shared" si="3"/>
        <v>0</v>
      </c>
      <c r="N19" s="15">
        <f t="shared" si="4"/>
        <v>0</v>
      </c>
      <c r="O19" s="15">
        <f t="shared" si="7"/>
        <v>0</v>
      </c>
      <c r="P19" s="17">
        <f t="shared" si="6"/>
        <v>0</v>
      </c>
    </row>
    <row r="20" spans="1:16" s="4" customFormat="1">
      <c r="A20" s="99"/>
      <c r="B20" s="100"/>
      <c r="C20" s="105" t="s">
        <v>35</v>
      </c>
      <c r="D20" s="100"/>
      <c r="E20" s="101"/>
      <c r="F20" s="102"/>
      <c r="G20" s="97"/>
      <c r="H20" s="97">
        <f t="shared" si="0"/>
        <v>0</v>
      </c>
      <c r="I20" s="97"/>
      <c r="J20" s="97">
        <f t="shared" ref="J20:J21" si="10">ROUND((I20+H20)*8.2%,2)</f>
        <v>0</v>
      </c>
      <c r="K20" s="103">
        <f t="shared" ref="K20:K22" si="11">SUM(H20:J20)</f>
        <v>0</v>
      </c>
      <c r="L20" s="104">
        <f t="shared" si="2"/>
        <v>0</v>
      </c>
      <c r="M20" s="97">
        <f>SUM(M12:M19)</f>
        <v>573.54000000000008</v>
      </c>
      <c r="N20" s="97">
        <f t="shared" si="4"/>
        <v>0</v>
      </c>
      <c r="O20" s="97">
        <f t="shared" si="7"/>
        <v>0</v>
      </c>
      <c r="P20" s="103"/>
    </row>
    <row r="21" spans="1:16" s="4" customFormat="1" ht="16.5" thickBot="1">
      <c r="A21" s="92"/>
      <c r="B21" s="93"/>
      <c r="C21" s="105" t="s">
        <v>36</v>
      </c>
      <c r="D21" s="94"/>
      <c r="E21" s="95"/>
      <c r="F21" s="96">
        <v>0</v>
      </c>
      <c r="G21" s="94"/>
      <c r="H21" s="94">
        <f t="shared" si="0"/>
        <v>0</v>
      </c>
      <c r="I21" s="94"/>
      <c r="J21" s="97">
        <f t="shared" si="10"/>
        <v>0</v>
      </c>
      <c r="K21" s="98">
        <f t="shared" si="11"/>
        <v>0</v>
      </c>
      <c r="L21" s="96">
        <f t="shared" si="2"/>
        <v>0</v>
      </c>
      <c r="M21" s="94">
        <f>ROUND(M20*24.09%,2)</f>
        <v>138.16999999999999</v>
      </c>
      <c r="N21" s="94">
        <f t="shared" si="4"/>
        <v>0</v>
      </c>
      <c r="O21" s="94">
        <f t="shared" si="7"/>
        <v>0</v>
      </c>
      <c r="P21" s="98"/>
    </row>
    <row r="22" spans="1:16" s="4" customFormat="1" ht="16.5" thickBot="1">
      <c r="A22" s="68"/>
      <c r="B22" s="69"/>
      <c r="C22" s="70" t="s">
        <v>21</v>
      </c>
      <c r="D22" s="71"/>
      <c r="E22" s="72"/>
      <c r="F22" s="73"/>
      <c r="G22" s="71"/>
      <c r="H22" s="71">
        <f t="shared" si="0"/>
        <v>0</v>
      </c>
      <c r="I22" s="71"/>
      <c r="J22" s="71"/>
      <c r="K22" s="74">
        <f t="shared" si="11"/>
        <v>0</v>
      </c>
      <c r="L22" s="75">
        <f>SUM(L12:L21)</f>
        <v>102.08</v>
      </c>
      <c r="M22" s="76">
        <f>M21+M20</f>
        <v>711.71</v>
      </c>
      <c r="N22" s="76">
        <f>SUM(N12:N21)</f>
        <v>568.78</v>
      </c>
      <c r="O22" s="76">
        <f>SUM(O12:O21)</f>
        <v>99.179999999999993</v>
      </c>
      <c r="P22" s="77">
        <f>SUM(M22:O22)</f>
        <v>1379.67</v>
      </c>
    </row>
    <row r="23" spans="1:16" s="7" customFormat="1">
      <c r="A23" s="9"/>
      <c r="B23" s="9"/>
      <c r="C23" s="8"/>
      <c r="D23" s="9"/>
      <c r="E23" s="9"/>
      <c r="F23" s="9"/>
      <c r="G23" s="9"/>
      <c r="H23" s="9"/>
      <c r="I23" s="9"/>
      <c r="J23" s="9"/>
      <c r="K23" s="109"/>
      <c r="L23" s="109"/>
      <c r="M23" s="109"/>
      <c r="N23" s="109"/>
      <c r="O23" s="109"/>
      <c r="P23" s="109"/>
    </row>
    <row r="24" spans="1:16" s="7" customFormat="1">
      <c r="A24" s="9"/>
      <c r="B24" s="9"/>
      <c r="C24" s="8"/>
      <c r="D24" s="9"/>
      <c r="E24" s="9"/>
      <c r="F24" s="9"/>
      <c r="G24" s="9"/>
      <c r="H24" s="9"/>
      <c r="I24" s="9"/>
      <c r="J24" s="9"/>
      <c r="K24" s="109"/>
      <c r="L24" s="109"/>
      <c r="M24" s="109"/>
      <c r="N24" s="109"/>
      <c r="O24" s="109"/>
      <c r="P24" s="109"/>
    </row>
    <row r="25" spans="1:16" ht="16.5">
      <c r="A25" s="2"/>
      <c r="B25" s="49" t="s">
        <v>5</v>
      </c>
      <c r="D25" s="21" t="s">
        <v>37</v>
      </c>
      <c r="H25" s="2"/>
      <c r="I25" s="2"/>
      <c r="J25" s="9"/>
      <c r="K25" s="109"/>
      <c r="L25" s="109"/>
      <c r="M25" s="109"/>
      <c r="N25" s="109"/>
      <c r="O25" s="109"/>
      <c r="P25" s="109"/>
    </row>
    <row r="26" spans="1:16" ht="16.5">
      <c r="A26" s="2"/>
      <c r="B26" s="40"/>
      <c r="D26" s="22" t="s">
        <v>4</v>
      </c>
      <c r="H26" s="10"/>
      <c r="J26" s="9"/>
      <c r="K26" s="109"/>
      <c r="L26" s="109"/>
      <c r="M26" s="109"/>
      <c r="N26" s="109"/>
      <c r="O26" s="109"/>
      <c r="P26" s="109"/>
    </row>
    <row r="27" spans="1:16" s="5" customFormat="1">
      <c r="A27" s="6"/>
      <c r="B27" s="49" t="s">
        <v>22</v>
      </c>
      <c r="D27" s="12"/>
      <c r="E27" s="13"/>
      <c r="F27" s="3"/>
      <c r="H27" s="6"/>
      <c r="I27" s="6"/>
      <c r="J27" s="6"/>
      <c r="K27" s="110"/>
      <c r="L27" s="110"/>
      <c r="M27" s="110"/>
      <c r="N27" s="110"/>
      <c r="O27" s="110"/>
      <c r="P27" s="110"/>
    </row>
    <row r="28" spans="1:16" s="5" customFormat="1">
      <c r="A28" s="6"/>
      <c r="B28" s="49"/>
      <c r="D28" s="12"/>
      <c r="E28" s="13"/>
      <c r="F28" s="3"/>
      <c r="H28" s="6"/>
      <c r="I28" s="6"/>
      <c r="J28" s="6"/>
      <c r="K28" s="110"/>
      <c r="L28" s="110"/>
      <c r="M28" s="110"/>
      <c r="N28" s="110"/>
      <c r="O28" s="110"/>
      <c r="P28" s="110"/>
    </row>
    <row r="29" spans="1:16" s="5" customFormat="1" ht="16.5">
      <c r="A29" s="6"/>
      <c r="B29" s="49" t="s">
        <v>6</v>
      </c>
      <c r="D29" s="21" t="str">
        <f>D25</f>
        <v>Aivars Mednis, 11.12.2020.</v>
      </c>
      <c r="E29" s="3"/>
      <c r="F29" s="3"/>
      <c r="H29" s="2"/>
      <c r="I29" s="6"/>
      <c r="J29" s="6"/>
      <c r="K29" s="110"/>
      <c r="L29" s="110"/>
      <c r="M29" s="110"/>
      <c r="N29" s="110"/>
      <c r="O29" s="110"/>
      <c r="P29" s="110"/>
    </row>
    <row r="30" spans="1:16" s="5" customFormat="1">
      <c r="A30" s="6"/>
      <c r="B30" s="6"/>
      <c r="C30" s="13"/>
      <c r="D30" s="22" t="s">
        <v>4</v>
      </c>
      <c r="E30" s="3"/>
      <c r="F30" s="3"/>
      <c r="H30" s="6"/>
      <c r="I30" s="6"/>
      <c r="J30" s="6"/>
      <c r="K30" s="110"/>
      <c r="L30" s="110"/>
      <c r="M30" s="110"/>
      <c r="N30" s="110"/>
      <c r="O30" s="110"/>
      <c r="P30" s="110"/>
    </row>
    <row r="31" spans="1:16" s="5" customFormat="1">
      <c r="A31" s="6"/>
      <c r="B31" s="49" t="s">
        <v>22</v>
      </c>
      <c r="C31" s="3"/>
      <c r="D31" s="12"/>
      <c r="E31" s="11"/>
      <c r="F31" s="3"/>
      <c r="G31" s="3"/>
      <c r="H31" s="6"/>
      <c r="I31" s="6"/>
      <c r="J31" s="6"/>
      <c r="K31" s="110"/>
      <c r="L31" s="110"/>
      <c r="M31" s="110"/>
      <c r="N31" s="110"/>
      <c r="O31" s="110"/>
      <c r="P31" s="110"/>
    </row>
    <row r="32" spans="1:16">
      <c r="K32" s="111"/>
      <c r="L32" s="111"/>
      <c r="M32" s="111"/>
      <c r="N32" s="111"/>
      <c r="O32" s="111"/>
      <c r="P32" s="111"/>
    </row>
    <row r="33" spans="11:16">
      <c r="K33" s="111"/>
      <c r="L33" s="111"/>
      <c r="M33" s="111"/>
      <c r="N33" s="111"/>
      <c r="O33" s="111"/>
      <c r="P33" s="111"/>
    </row>
    <row r="34" spans="11:16">
      <c r="K34" s="111"/>
      <c r="L34" s="111"/>
      <c r="M34" s="111"/>
      <c r="N34" s="111"/>
      <c r="O34" s="111"/>
      <c r="P34" s="111"/>
    </row>
    <row r="38" spans="11:16">
      <c r="O38" s="26"/>
    </row>
  </sheetData>
  <autoFilter ref="A9:P31" xr:uid="{00000000-0009-0000-0000-000002000000}"/>
  <mergeCells count="10">
    <mergeCell ref="A1:P1"/>
    <mergeCell ref="A2:P2"/>
    <mergeCell ref="A3:P3"/>
    <mergeCell ref="A10:A11"/>
    <mergeCell ref="B10:B11"/>
    <mergeCell ref="C10:C11"/>
    <mergeCell ref="D10:D11"/>
    <mergeCell ref="E10:E11"/>
    <mergeCell ref="F10:K10"/>
    <mergeCell ref="L10:P10"/>
  </mergeCells>
  <printOptions horizontalCentered="1"/>
  <pageMargins left="0.27559055118110237" right="0.27559055118110237" top="0.71" bottom="0.52" header="0.23622047244094491" footer="0.15748031496062992"/>
  <pageSetup paperSize="9" scale="7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744961-DC21-46BD-ACBB-29CB104B3955}">
  <dimension ref="A1:R46"/>
  <sheetViews>
    <sheetView showZeros="0" tabSelected="1" zoomScaleNormal="100" zoomScaleSheetLayoutView="100" workbookViewId="0">
      <selection activeCell="G24" sqref="G24"/>
    </sheetView>
  </sheetViews>
  <sheetFormatPr defaultRowHeight="15.75"/>
  <cols>
    <col min="1" max="1" width="8.85546875" style="12" customWidth="1"/>
    <col min="2" max="2" width="5.140625" style="12" customWidth="1"/>
    <col min="3" max="3" width="53.140625" style="3" customWidth="1"/>
    <col min="4" max="4" width="10.85546875" style="12" customWidth="1"/>
    <col min="5" max="5" width="10.5703125" style="3" customWidth="1"/>
    <col min="6" max="8" width="8.5703125" style="3" customWidth="1"/>
    <col min="9" max="9" width="11.28515625" style="3" customWidth="1"/>
    <col min="10" max="10" width="10.42578125" style="3" customWidth="1"/>
    <col min="11" max="11" width="10.5703125" style="3" customWidth="1"/>
    <col min="12" max="12" width="10.7109375" style="3" customWidth="1"/>
    <col min="13" max="13" width="11.140625" style="3" customWidth="1"/>
    <col min="14" max="14" width="11.42578125" style="3" customWidth="1"/>
    <col min="15" max="15" width="10.85546875" style="3" customWidth="1"/>
    <col min="16" max="16" width="12" style="3" customWidth="1"/>
    <col min="17" max="16384" width="9.140625" style="3"/>
  </cols>
  <sheetData>
    <row r="1" spans="1:18">
      <c r="A1" s="114" t="s">
        <v>25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</row>
    <row r="2" spans="1:18">
      <c r="A2" s="115" t="s">
        <v>109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</row>
    <row r="3" spans="1:18">
      <c r="A3" s="117" t="s">
        <v>10</v>
      </c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R3" s="27"/>
    </row>
    <row r="4" spans="1:18" s="26" customFormat="1" ht="15.75" customHeight="1">
      <c r="A4" s="23" t="s">
        <v>63</v>
      </c>
      <c r="B4" s="25"/>
      <c r="C4" s="27"/>
      <c r="D4" s="28"/>
      <c r="E4" s="27"/>
      <c r="F4" s="27"/>
      <c r="G4" s="27"/>
      <c r="H4" s="27"/>
      <c r="I4" s="27"/>
      <c r="J4" s="27"/>
      <c r="K4" s="27"/>
      <c r="L4" s="27"/>
      <c r="N4" s="27"/>
      <c r="O4" s="27"/>
      <c r="P4" s="50"/>
    </row>
    <row r="5" spans="1:18" s="26" customFormat="1">
      <c r="A5" s="46" t="s">
        <v>110</v>
      </c>
      <c r="B5" s="25"/>
      <c r="C5" s="24"/>
      <c r="D5" s="25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37"/>
    </row>
    <row r="6" spans="1:18" s="26" customFormat="1">
      <c r="A6" s="47" t="s">
        <v>38</v>
      </c>
      <c r="B6" s="38"/>
      <c r="D6" s="29"/>
    </row>
    <row r="7" spans="1:18" s="26" customFormat="1">
      <c r="A7" s="45" t="s">
        <v>11</v>
      </c>
      <c r="B7" s="39"/>
      <c r="C7" s="30"/>
      <c r="D7" s="31"/>
      <c r="E7" s="30"/>
      <c r="F7" s="30"/>
      <c r="G7" s="30"/>
      <c r="H7" s="30"/>
      <c r="I7" s="30"/>
      <c r="J7" s="30"/>
      <c r="L7" s="30"/>
      <c r="M7" s="32"/>
      <c r="N7" s="31"/>
      <c r="O7" s="32" t="s">
        <v>23</v>
      </c>
      <c r="P7" s="31">
        <f>P30</f>
        <v>14611.979999999998</v>
      </c>
    </row>
    <row r="8" spans="1:18" s="26" customFormat="1">
      <c r="A8" s="33" t="s">
        <v>24</v>
      </c>
      <c r="B8" s="31"/>
      <c r="C8" s="30"/>
      <c r="D8" s="31"/>
      <c r="E8" s="30"/>
      <c r="F8" s="30"/>
      <c r="G8" s="30"/>
      <c r="H8" s="30"/>
      <c r="I8" s="30"/>
      <c r="J8" s="30"/>
      <c r="K8" s="33" t="s">
        <v>42</v>
      </c>
      <c r="L8" s="33"/>
      <c r="M8" s="33"/>
      <c r="N8" s="33"/>
      <c r="O8" s="33"/>
      <c r="P8" s="33"/>
    </row>
    <row r="9" spans="1:18" s="26" customFormat="1" ht="16.5" thickBot="1">
      <c r="A9" s="18"/>
      <c r="B9" s="18"/>
      <c r="C9" s="30"/>
      <c r="D9" s="31"/>
      <c r="E9" s="30"/>
      <c r="F9" s="30"/>
      <c r="G9" s="30"/>
      <c r="H9" s="34"/>
      <c r="I9" s="35"/>
      <c r="J9" s="35"/>
      <c r="K9" s="34"/>
      <c r="L9" s="18"/>
      <c r="M9" s="36"/>
      <c r="N9" s="30"/>
      <c r="O9" s="30"/>
      <c r="P9" s="30"/>
    </row>
    <row r="10" spans="1:18" s="1" customFormat="1" ht="15">
      <c r="A10" s="119" t="s">
        <v>0</v>
      </c>
      <c r="B10" s="121" t="s">
        <v>7</v>
      </c>
      <c r="C10" s="123" t="s">
        <v>12</v>
      </c>
      <c r="D10" s="125" t="s">
        <v>8</v>
      </c>
      <c r="E10" s="127" t="s">
        <v>9</v>
      </c>
      <c r="F10" s="129" t="s">
        <v>1</v>
      </c>
      <c r="G10" s="130"/>
      <c r="H10" s="130"/>
      <c r="I10" s="130"/>
      <c r="J10" s="130"/>
      <c r="K10" s="131"/>
      <c r="L10" s="129" t="s">
        <v>20</v>
      </c>
      <c r="M10" s="130"/>
      <c r="N10" s="130"/>
      <c r="O10" s="130"/>
      <c r="P10" s="131"/>
    </row>
    <row r="11" spans="1:18" s="1" customFormat="1" ht="50.25" customHeight="1" thickBot="1">
      <c r="A11" s="120"/>
      <c r="B11" s="122"/>
      <c r="C11" s="124"/>
      <c r="D11" s="126"/>
      <c r="E11" s="128"/>
      <c r="F11" s="51" t="s">
        <v>2</v>
      </c>
      <c r="G11" s="52" t="s">
        <v>13</v>
      </c>
      <c r="H11" s="53" t="s">
        <v>14</v>
      </c>
      <c r="I11" s="54" t="s">
        <v>15</v>
      </c>
      <c r="J11" s="53" t="s">
        <v>16</v>
      </c>
      <c r="K11" s="55" t="s">
        <v>17</v>
      </c>
      <c r="L11" s="56" t="s">
        <v>3</v>
      </c>
      <c r="M11" s="54" t="s">
        <v>18</v>
      </c>
      <c r="N11" s="54" t="s">
        <v>15</v>
      </c>
      <c r="O11" s="53" t="s">
        <v>16</v>
      </c>
      <c r="P11" s="57" t="s">
        <v>19</v>
      </c>
    </row>
    <row r="12" spans="1:18" s="4" customFormat="1">
      <c r="A12" s="59"/>
      <c r="B12" s="60"/>
      <c r="C12" s="67" t="s">
        <v>40</v>
      </c>
      <c r="D12" s="61"/>
      <c r="E12" s="62"/>
      <c r="F12" s="63"/>
      <c r="G12" s="64"/>
      <c r="H12" s="64">
        <f t="shared" ref="H12:H30" si="0">ROUND(F12*G12,2)</f>
        <v>0</v>
      </c>
      <c r="I12" s="64"/>
      <c r="J12" s="64"/>
      <c r="K12" s="65">
        <f t="shared" ref="K12" si="1">SUM(H12:J12)</f>
        <v>0</v>
      </c>
      <c r="L12" s="66">
        <f t="shared" ref="L12:L29" si="2">ROUND(F12*E12,2)</f>
        <v>0</v>
      </c>
      <c r="M12" s="64">
        <f t="shared" ref="M12:M27" si="3">ROUND(H12*E12,2)</f>
        <v>0</v>
      </c>
      <c r="N12" s="64">
        <f t="shared" ref="N12:N29" si="4">ROUND(I12*E12,2)</f>
        <v>0</v>
      </c>
      <c r="O12" s="64">
        <f t="shared" ref="O12" si="5">ROUND(J12*E12,2)</f>
        <v>0</v>
      </c>
      <c r="P12" s="65">
        <f t="shared" ref="P12:P27" si="6">SUM(M12:O12)</f>
        <v>0</v>
      </c>
    </row>
    <row r="13" spans="1:18" s="4" customFormat="1">
      <c r="A13" s="20"/>
      <c r="B13" s="42"/>
      <c r="C13" s="44"/>
      <c r="D13" s="106"/>
      <c r="E13" s="16"/>
      <c r="F13" s="19"/>
      <c r="G13" s="15"/>
      <c r="H13" s="15">
        <f t="shared" si="0"/>
        <v>0</v>
      </c>
      <c r="I13" s="15"/>
      <c r="J13" s="15">
        <f>ROUND((I13+H13)*8.2%,2)</f>
        <v>0</v>
      </c>
      <c r="K13" s="17">
        <f>SUM(H13:J13)</f>
        <v>0</v>
      </c>
      <c r="L13" s="14">
        <f t="shared" si="2"/>
        <v>0</v>
      </c>
      <c r="M13" s="15">
        <f t="shared" si="3"/>
        <v>0</v>
      </c>
      <c r="N13" s="15">
        <f t="shared" si="4"/>
        <v>0</v>
      </c>
      <c r="O13" s="15">
        <f>ROUND(J13*E13,2)</f>
        <v>0</v>
      </c>
      <c r="P13" s="17">
        <f t="shared" si="6"/>
        <v>0</v>
      </c>
    </row>
    <row r="14" spans="1:18" s="4" customFormat="1">
      <c r="A14" s="20">
        <v>1</v>
      </c>
      <c r="B14" s="42"/>
      <c r="C14" s="43" t="s">
        <v>96</v>
      </c>
      <c r="D14" s="106" t="s">
        <v>30</v>
      </c>
      <c r="E14" s="106">
        <v>78</v>
      </c>
      <c r="F14" s="19">
        <v>1</v>
      </c>
      <c r="G14" s="15">
        <v>5.62</v>
      </c>
      <c r="H14" s="15">
        <f t="shared" si="0"/>
        <v>5.62</v>
      </c>
      <c r="I14" s="15"/>
      <c r="J14" s="15">
        <v>2</v>
      </c>
      <c r="K14" s="17">
        <f>SUM(H14:J14)</f>
        <v>7.62</v>
      </c>
      <c r="L14" s="14">
        <f t="shared" si="2"/>
        <v>78</v>
      </c>
      <c r="M14" s="15">
        <f t="shared" si="3"/>
        <v>438.36</v>
      </c>
      <c r="N14" s="15">
        <f t="shared" si="4"/>
        <v>0</v>
      </c>
      <c r="O14" s="15">
        <f t="shared" ref="O14:O29" si="7">ROUND(J14*E14,2)</f>
        <v>156</v>
      </c>
      <c r="P14" s="17">
        <f t="shared" si="6"/>
        <v>594.36</v>
      </c>
      <c r="R14" s="108"/>
    </row>
    <row r="15" spans="1:18" s="4" customFormat="1">
      <c r="A15" s="20">
        <v>2</v>
      </c>
      <c r="B15" s="42"/>
      <c r="C15" s="43" t="s">
        <v>89</v>
      </c>
      <c r="D15" s="106" t="s">
        <v>29</v>
      </c>
      <c r="E15" s="106">
        <v>320</v>
      </c>
      <c r="F15" s="19">
        <v>0.5</v>
      </c>
      <c r="G15" s="15">
        <v>5.62</v>
      </c>
      <c r="H15" s="15">
        <f t="shared" si="0"/>
        <v>2.81</v>
      </c>
      <c r="I15" s="15"/>
      <c r="J15" s="15">
        <v>1.5</v>
      </c>
      <c r="K15" s="17">
        <f>SUM(H15:J15)</f>
        <v>4.3100000000000005</v>
      </c>
      <c r="L15" s="14">
        <f t="shared" si="2"/>
        <v>160</v>
      </c>
      <c r="M15" s="15">
        <f t="shared" si="3"/>
        <v>899.2</v>
      </c>
      <c r="N15" s="15">
        <f t="shared" si="4"/>
        <v>0</v>
      </c>
      <c r="O15" s="15">
        <f t="shared" si="7"/>
        <v>480</v>
      </c>
      <c r="P15" s="17">
        <f t="shared" si="6"/>
        <v>1379.2</v>
      </c>
      <c r="R15" s="108"/>
    </row>
    <row r="16" spans="1:18" s="4" customFormat="1" ht="45">
      <c r="A16" s="20">
        <v>3</v>
      </c>
      <c r="B16" s="42"/>
      <c r="C16" s="43" t="s">
        <v>90</v>
      </c>
      <c r="D16" s="106" t="s">
        <v>29</v>
      </c>
      <c r="E16" s="106">
        <v>75</v>
      </c>
      <c r="F16" s="19">
        <v>2.1</v>
      </c>
      <c r="G16" s="15">
        <v>5.62</v>
      </c>
      <c r="H16" s="15">
        <f t="shared" si="0"/>
        <v>11.8</v>
      </c>
      <c r="I16" s="15"/>
      <c r="J16" s="15">
        <f t="shared" ref="J16:J29" si="8">ROUND((I16+H16)*8.2%,2)</f>
        <v>0.97</v>
      </c>
      <c r="K16" s="17">
        <f t="shared" ref="K16:K30" si="9">SUM(H16:J16)</f>
        <v>12.770000000000001</v>
      </c>
      <c r="L16" s="14">
        <f t="shared" si="2"/>
        <v>157.5</v>
      </c>
      <c r="M16" s="15">
        <f t="shared" si="3"/>
        <v>885</v>
      </c>
      <c r="N16" s="15">
        <f t="shared" si="4"/>
        <v>0</v>
      </c>
      <c r="O16" s="15">
        <f t="shared" si="7"/>
        <v>72.75</v>
      </c>
      <c r="P16" s="17">
        <f t="shared" si="6"/>
        <v>957.75</v>
      </c>
    </row>
    <row r="17" spans="1:18" s="4" customFormat="1">
      <c r="A17" s="20"/>
      <c r="B17" s="42"/>
      <c r="C17" s="78" t="s">
        <v>98</v>
      </c>
      <c r="D17" s="106" t="s">
        <v>54</v>
      </c>
      <c r="E17" s="106">
        <f>E16*2*10</f>
        <v>1500</v>
      </c>
      <c r="F17" s="19"/>
      <c r="G17" s="15"/>
      <c r="H17" s="15">
        <f t="shared" si="0"/>
        <v>0</v>
      </c>
      <c r="I17" s="15">
        <v>0.38</v>
      </c>
      <c r="J17" s="15"/>
      <c r="K17" s="17">
        <f t="shared" si="9"/>
        <v>0.38</v>
      </c>
      <c r="L17" s="14">
        <f t="shared" si="2"/>
        <v>0</v>
      </c>
      <c r="M17" s="15">
        <f t="shared" si="3"/>
        <v>0</v>
      </c>
      <c r="N17" s="15">
        <f t="shared" si="4"/>
        <v>570</v>
      </c>
      <c r="O17" s="15">
        <f t="shared" si="7"/>
        <v>0</v>
      </c>
      <c r="P17" s="17">
        <f t="shared" si="6"/>
        <v>570</v>
      </c>
    </row>
    <row r="18" spans="1:18" s="4" customFormat="1" ht="30">
      <c r="A18" s="20"/>
      <c r="B18" s="42"/>
      <c r="C18" s="78" t="s">
        <v>99</v>
      </c>
      <c r="D18" s="106" t="s">
        <v>54</v>
      </c>
      <c r="E18" s="106">
        <f>E16*2</f>
        <v>150</v>
      </c>
      <c r="F18" s="19"/>
      <c r="G18" s="15"/>
      <c r="H18" s="15">
        <f t="shared" si="0"/>
        <v>0</v>
      </c>
      <c r="I18" s="15">
        <v>0.67</v>
      </c>
      <c r="J18" s="15"/>
      <c r="K18" s="17">
        <f t="shared" si="9"/>
        <v>0.67</v>
      </c>
      <c r="L18" s="14">
        <f t="shared" si="2"/>
        <v>0</v>
      </c>
      <c r="M18" s="15">
        <f t="shared" si="3"/>
        <v>0</v>
      </c>
      <c r="N18" s="15">
        <f t="shared" si="4"/>
        <v>100.5</v>
      </c>
      <c r="O18" s="15">
        <f t="shared" si="7"/>
        <v>0</v>
      </c>
      <c r="P18" s="17">
        <f t="shared" si="6"/>
        <v>100.5</v>
      </c>
    </row>
    <row r="19" spans="1:18" s="4" customFormat="1" ht="30">
      <c r="A19" s="20">
        <v>4</v>
      </c>
      <c r="B19" s="42"/>
      <c r="C19" s="43" t="s">
        <v>100</v>
      </c>
      <c r="D19" s="106" t="s">
        <v>29</v>
      </c>
      <c r="E19" s="106">
        <v>320</v>
      </c>
      <c r="F19" s="19">
        <v>0.55000000000000004</v>
      </c>
      <c r="G19" s="15">
        <v>5.62</v>
      </c>
      <c r="H19" s="15">
        <f t="shared" si="0"/>
        <v>3.09</v>
      </c>
      <c r="I19" s="15"/>
      <c r="J19" s="15">
        <f t="shared" si="8"/>
        <v>0.25</v>
      </c>
      <c r="K19" s="17">
        <f>SUM(H19:J19)</f>
        <v>3.34</v>
      </c>
      <c r="L19" s="14">
        <f t="shared" si="2"/>
        <v>176</v>
      </c>
      <c r="M19" s="15">
        <f t="shared" si="3"/>
        <v>988.8</v>
      </c>
      <c r="N19" s="15">
        <f t="shared" si="4"/>
        <v>0</v>
      </c>
      <c r="O19" s="15">
        <f t="shared" si="7"/>
        <v>80</v>
      </c>
      <c r="P19" s="17">
        <f t="shared" si="6"/>
        <v>1068.8</v>
      </c>
    </row>
    <row r="20" spans="1:18" s="4" customFormat="1">
      <c r="A20" s="20"/>
      <c r="B20" s="42"/>
      <c r="C20" s="78" t="s">
        <v>95</v>
      </c>
      <c r="D20" s="106" t="s">
        <v>54</v>
      </c>
      <c r="E20" s="106">
        <f>E19*4</f>
        <v>1280</v>
      </c>
      <c r="F20" s="19"/>
      <c r="G20" s="15"/>
      <c r="H20" s="15">
        <f t="shared" si="0"/>
        <v>0</v>
      </c>
      <c r="I20" s="15">
        <v>0.55000000000000004</v>
      </c>
      <c r="J20" s="15"/>
      <c r="K20" s="17">
        <f>SUM(H20:J20)</f>
        <v>0.55000000000000004</v>
      </c>
      <c r="L20" s="14">
        <f t="shared" si="2"/>
        <v>0</v>
      </c>
      <c r="M20" s="15">
        <f t="shared" si="3"/>
        <v>0</v>
      </c>
      <c r="N20" s="15">
        <f t="shared" si="4"/>
        <v>704</v>
      </c>
      <c r="O20" s="15">
        <f t="shared" si="7"/>
        <v>0</v>
      </c>
      <c r="P20" s="17">
        <f t="shared" si="6"/>
        <v>704</v>
      </c>
    </row>
    <row r="21" spans="1:18" s="4" customFormat="1">
      <c r="A21" s="20">
        <v>5</v>
      </c>
      <c r="B21" s="42"/>
      <c r="C21" s="43" t="s">
        <v>92</v>
      </c>
      <c r="D21" s="106" t="s">
        <v>30</v>
      </c>
      <c r="E21" s="106">
        <f>52+52+24</f>
        <v>128</v>
      </c>
      <c r="F21" s="19">
        <v>0.75</v>
      </c>
      <c r="G21" s="15">
        <v>5.62</v>
      </c>
      <c r="H21" s="15">
        <f t="shared" si="0"/>
        <v>4.22</v>
      </c>
      <c r="I21" s="15">
        <v>7.6</v>
      </c>
      <c r="J21" s="15">
        <f t="shared" si="8"/>
        <v>0.97</v>
      </c>
      <c r="K21" s="17">
        <f t="shared" si="9"/>
        <v>12.790000000000001</v>
      </c>
      <c r="L21" s="14">
        <f t="shared" si="2"/>
        <v>96</v>
      </c>
      <c r="M21" s="15">
        <f t="shared" si="3"/>
        <v>540.16</v>
      </c>
      <c r="N21" s="15">
        <f t="shared" si="4"/>
        <v>972.8</v>
      </c>
      <c r="O21" s="15">
        <f t="shared" si="7"/>
        <v>124.16</v>
      </c>
      <c r="P21" s="17">
        <f t="shared" si="6"/>
        <v>1637.1200000000001</v>
      </c>
    </row>
    <row r="22" spans="1:18" s="4" customFormat="1">
      <c r="A22" s="20">
        <v>7</v>
      </c>
      <c r="B22" s="42"/>
      <c r="C22" s="43" t="s">
        <v>108</v>
      </c>
      <c r="D22" s="106" t="s">
        <v>30</v>
      </c>
      <c r="E22" s="106">
        <v>78</v>
      </c>
      <c r="F22" s="19">
        <v>0.35</v>
      </c>
      <c r="G22" s="15">
        <v>5.62</v>
      </c>
      <c r="H22" s="15">
        <f t="shared" si="0"/>
        <v>1.97</v>
      </c>
      <c r="I22" s="15">
        <v>2.15</v>
      </c>
      <c r="J22" s="15">
        <f>ROUND((I22+H22)*10.2%,2)</f>
        <v>0.42</v>
      </c>
      <c r="K22" s="17">
        <f t="shared" si="9"/>
        <v>4.54</v>
      </c>
      <c r="L22" s="14">
        <f t="shared" si="2"/>
        <v>27.3</v>
      </c>
      <c r="M22" s="15">
        <f t="shared" si="3"/>
        <v>153.66</v>
      </c>
      <c r="N22" s="15">
        <f t="shared" si="4"/>
        <v>167.7</v>
      </c>
      <c r="O22" s="15">
        <f t="shared" si="7"/>
        <v>32.76</v>
      </c>
      <c r="P22" s="17">
        <f t="shared" si="6"/>
        <v>354.12</v>
      </c>
    </row>
    <row r="23" spans="1:18" s="4" customFormat="1">
      <c r="A23" s="20">
        <v>8</v>
      </c>
      <c r="B23" s="42"/>
      <c r="C23" s="43" t="s">
        <v>111</v>
      </c>
      <c r="D23" s="106" t="s">
        <v>30</v>
      </c>
      <c r="E23" s="106">
        <v>78</v>
      </c>
      <c r="F23" s="19">
        <v>0.85</v>
      </c>
      <c r="G23" s="15">
        <v>5.62</v>
      </c>
      <c r="H23" s="15">
        <f t="shared" si="0"/>
        <v>4.78</v>
      </c>
      <c r="I23" s="15">
        <v>5.14</v>
      </c>
      <c r="J23" s="15">
        <f>ROUND((I23+H23)*10.2%,2)</f>
        <v>1.01</v>
      </c>
      <c r="K23" s="17">
        <f t="shared" si="9"/>
        <v>10.93</v>
      </c>
      <c r="L23" s="14">
        <f t="shared" si="2"/>
        <v>66.3</v>
      </c>
      <c r="M23" s="15">
        <f t="shared" si="3"/>
        <v>372.84</v>
      </c>
      <c r="N23" s="15">
        <f t="shared" si="4"/>
        <v>400.92</v>
      </c>
      <c r="O23" s="15">
        <f t="shared" si="7"/>
        <v>78.78</v>
      </c>
      <c r="P23" s="17">
        <f t="shared" si="6"/>
        <v>852.54</v>
      </c>
    </row>
    <row r="24" spans="1:18" s="4" customFormat="1">
      <c r="A24" s="20">
        <v>9</v>
      </c>
      <c r="B24" s="42"/>
      <c r="C24" s="43" t="s">
        <v>93</v>
      </c>
      <c r="D24" s="106" t="s">
        <v>29</v>
      </c>
      <c r="E24" s="106">
        <v>320</v>
      </c>
      <c r="F24" s="19">
        <v>1.1000000000000001</v>
      </c>
      <c r="G24" s="15">
        <v>5.62</v>
      </c>
      <c r="H24" s="15">
        <f t="shared" si="0"/>
        <v>6.18</v>
      </c>
      <c r="I24" s="15"/>
      <c r="J24" s="15">
        <v>2</v>
      </c>
      <c r="K24" s="17">
        <f t="shared" si="9"/>
        <v>8.18</v>
      </c>
      <c r="L24" s="14">
        <f t="shared" si="2"/>
        <v>352</v>
      </c>
      <c r="M24" s="15">
        <f t="shared" si="3"/>
        <v>1977.6</v>
      </c>
      <c r="N24" s="15">
        <f t="shared" si="4"/>
        <v>0</v>
      </c>
      <c r="O24" s="15">
        <f t="shared" si="7"/>
        <v>640</v>
      </c>
      <c r="P24" s="17">
        <f t="shared" si="6"/>
        <v>2617.6</v>
      </c>
      <c r="R24" s="108"/>
    </row>
    <row r="25" spans="1:18" s="4" customFormat="1" ht="30">
      <c r="A25" s="20"/>
      <c r="B25" s="42"/>
      <c r="C25" s="78" t="s">
        <v>112</v>
      </c>
      <c r="D25" s="106" t="s">
        <v>54</v>
      </c>
      <c r="E25" s="106">
        <f>E24*2.1</f>
        <v>672</v>
      </c>
      <c r="F25" s="19"/>
      <c r="G25" s="15"/>
      <c r="H25" s="15">
        <f t="shared" si="0"/>
        <v>0</v>
      </c>
      <c r="I25" s="15">
        <f>62.33/20</f>
        <v>3.1164999999999998</v>
      </c>
      <c r="J25" s="15">
        <f t="shared" si="8"/>
        <v>0.26</v>
      </c>
      <c r="K25" s="17">
        <f>SUM(H25:J25)</f>
        <v>3.3765000000000001</v>
      </c>
      <c r="L25" s="14">
        <f t="shared" si="2"/>
        <v>0</v>
      </c>
      <c r="M25" s="15">
        <f t="shared" si="3"/>
        <v>0</v>
      </c>
      <c r="N25" s="15">
        <f t="shared" si="4"/>
        <v>2094.29</v>
      </c>
      <c r="O25" s="15">
        <f t="shared" si="7"/>
        <v>174.72</v>
      </c>
      <c r="P25" s="17">
        <f t="shared" si="6"/>
        <v>2269.0099999999998</v>
      </c>
    </row>
    <row r="26" spans="1:18" s="4" customFormat="1">
      <c r="A26" s="20"/>
      <c r="B26" s="42"/>
      <c r="C26" s="43"/>
      <c r="D26" s="106"/>
      <c r="E26" s="106"/>
      <c r="F26" s="19"/>
      <c r="G26" s="15"/>
      <c r="H26" s="15">
        <f t="shared" si="0"/>
        <v>0</v>
      </c>
      <c r="I26" s="15"/>
      <c r="J26" s="15">
        <f t="shared" si="8"/>
        <v>0</v>
      </c>
      <c r="K26" s="17">
        <f t="shared" si="9"/>
        <v>0</v>
      </c>
      <c r="L26" s="14">
        <f t="shared" si="2"/>
        <v>0</v>
      </c>
      <c r="M26" s="15">
        <f t="shared" si="3"/>
        <v>0</v>
      </c>
      <c r="N26" s="15">
        <f t="shared" si="4"/>
        <v>0</v>
      </c>
      <c r="O26" s="15">
        <f t="shared" si="7"/>
        <v>0</v>
      </c>
      <c r="P26" s="17">
        <f t="shared" si="6"/>
        <v>0</v>
      </c>
    </row>
    <row r="27" spans="1:18" s="4" customFormat="1">
      <c r="A27" s="20"/>
      <c r="B27" s="42"/>
      <c r="C27" s="43"/>
      <c r="D27" s="106"/>
      <c r="E27" s="16"/>
      <c r="F27" s="19"/>
      <c r="G27" s="15"/>
      <c r="H27" s="15">
        <f t="shared" si="0"/>
        <v>0</v>
      </c>
      <c r="I27" s="15"/>
      <c r="J27" s="15">
        <f t="shared" si="8"/>
        <v>0</v>
      </c>
      <c r="K27" s="17">
        <f t="shared" si="9"/>
        <v>0</v>
      </c>
      <c r="L27" s="14">
        <f t="shared" si="2"/>
        <v>0</v>
      </c>
      <c r="M27" s="15">
        <f t="shared" si="3"/>
        <v>0</v>
      </c>
      <c r="N27" s="15">
        <f t="shared" si="4"/>
        <v>0</v>
      </c>
      <c r="O27" s="15">
        <f t="shared" si="7"/>
        <v>0</v>
      </c>
      <c r="P27" s="17">
        <f t="shared" si="6"/>
        <v>0</v>
      </c>
    </row>
    <row r="28" spans="1:18" s="4" customFormat="1">
      <c r="A28" s="99"/>
      <c r="B28" s="100"/>
      <c r="C28" s="105" t="s">
        <v>35</v>
      </c>
      <c r="D28" s="100"/>
      <c r="E28" s="101"/>
      <c r="F28" s="102"/>
      <c r="G28" s="97"/>
      <c r="H28" s="97">
        <f t="shared" si="0"/>
        <v>0</v>
      </c>
      <c r="I28" s="97"/>
      <c r="J28" s="97">
        <f t="shared" si="8"/>
        <v>0</v>
      </c>
      <c r="K28" s="103">
        <f t="shared" si="9"/>
        <v>0</v>
      </c>
      <c r="L28" s="104">
        <f t="shared" si="2"/>
        <v>0</v>
      </c>
      <c r="M28" s="97">
        <f>SUM(M12:M27)</f>
        <v>6255.619999999999</v>
      </c>
      <c r="N28" s="97">
        <f t="shared" si="4"/>
        <v>0</v>
      </c>
      <c r="O28" s="97">
        <f t="shared" si="7"/>
        <v>0</v>
      </c>
      <c r="P28" s="103"/>
    </row>
    <row r="29" spans="1:18" s="4" customFormat="1" ht="16.5" thickBot="1">
      <c r="A29" s="92"/>
      <c r="B29" s="93"/>
      <c r="C29" s="105" t="s">
        <v>36</v>
      </c>
      <c r="D29" s="94"/>
      <c r="E29" s="95"/>
      <c r="F29" s="96">
        <v>0</v>
      </c>
      <c r="G29" s="94"/>
      <c r="H29" s="94">
        <f t="shared" si="0"/>
        <v>0</v>
      </c>
      <c r="I29" s="94"/>
      <c r="J29" s="97">
        <f t="shared" si="8"/>
        <v>0</v>
      </c>
      <c r="K29" s="98">
        <f t="shared" si="9"/>
        <v>0</v>
      </c>
      <c r="L29" s="96">
        <f t="shared" si="2"/>
        <v>0</v>
      </c>
      <c r="M29" s="94">
        <f>ROUND(M28*24.09%,2)</f>
        <v>1506.98</v>
      </c>
      <c r="N29" s="94">
        <f t="shared" si="4"/>
        <v>0</v>
      </c>
      <c r="O29" s="94">
        <f t="shared" si="7"/>
        <v>0</v>
      </c>
      <c r="P29" s="98"/>
    </row>
    <row r="30" spans="1:18" s="4" customFormat="1" ht="16.5" thickBot="1">
      <c r="A30" s="68"/>
      <c r="B30" s="69"/>
      <c r="C30" s="70" t="s">
        <v>21</v>
      </c>
      <c r="D30" s="71"/>
      <c r="E30" s="72"/>
      <c r="F30" s="73"/>
      <c r="G30" s="71"/>
      <c r="H30" s="71">
        <f t="shared" si="0"/>
        <v>0</v>
      </c>
      <c r="I30" s="71"/>
      <c r="J30" s="71"/>
      <c r="K30" s="74">
        <f t="shared" si="9"/>
        <v>0</v>
      </c>
      <c r="L30" s="75">
        <f>SUM(L12:L29)</f>
        <v>1113.0999999999999</v>
      </c>
      <c r="M30" s="76">
        <f>M29+M28</f>
        <v>7762.5999999999985</v>
      </c>
      <c r="N30" s="76">
        <f>SUM(N12:N29)</f>
        <v>5010.21</v>
      </c>
      <c r="O30" s="76">
        <f>SUM(O12:O29)</f>
        <v>1839.17</v>
      </c>
      <c r="P30" s="77">
        <f>SUM(M30:O30)</f>
        <v>14611.979999999998</v>
      </c>
    </row>
    <row r="31" spans="1:18" s="7" customFormat="1">
      <c r="A31" s="9"/>
      <c r="B31" s="9"/>
      <c r="C31" s="8"/>
      <c r="D31" s="9"/>
      <c r="E31" s="9"/>
      <c r="F31" s="9"/>
      <c r="G31" s="9"/>
      <c r="H31" s="9"/>
      <c r="I31" s="9"/>
      <c r="J31" s="9"/>
      <c r="K31" s="109"/>
      <c r="L31" s="109"/>
      <c r="M31" s="109"/>
      <c r="N31" s="109"/>
      <c r="O31" s="109"/>
      <c r="P31" s="109"/>
    </row>
    <row r="32" spans="1:18" s="7" customFormat="1">
      <c r="A32" s="9"/>
      <c r="B32" s="9"/>
      <c r="C32" s="8"/>
      <c r="D32" s="9"/>
      <c r="E32" s="9"/>
      <c r="F32" s="9"/>
      <c r="G32" s="9"/>
      <c r="H32" s="9"/>
      <c r="I32" s="9"/>
      <c r="J32" s="9"/>
      <c r="K32" s="109"/>
      <c r="L32" s="109"/>
      <c r="M32" s="109"/>
      <c r="N32" s="109"/>
      <c r="O32" s="109"/>
      <c r="P32" s="109"/>
    </row>
    <row r="33" spans="1:16" ht="16.5">
      <c r="A33" s="2"/>
      <c r="B33" s="49" t="s">
        <v>5</v>
      </c>
      <c r="D33" s="21" t="s">
        <v>37</v>
      </c>
      <c r="H33" s="2"/>
      <c r="I33" s="2"/>
      <c r="J33" s="9"/>
      <c r="K33" s="109"/>
      <c r="L33" s="109"/>
      <c r="M33" s="109"/>
      <c r="N33" s="109"/>
      <c r="O33" s="109"/>
      <c r="P33" s="109"/>
    </row>
    <row r="34" spans="1:16" ht="16.5">
      <c r="A34" s="2"/>
      <c r="B34" s="40"/>
      <c r="D34" s="22" t="s">
        <v>4</v>
      </c>
      <c r="H34" s="10"/>
      <c r="J34" s="9"/>
      <c r="K34" s="109"/>
      <c r="L34" s="109"/>
      <c r="M34" s="109"/>
      <c r="N34" s="109"/>
      <c r="O34" s="109"/>
      <c r="P34" s="109"/>
    </row>
    <row r="35" spans="1:16" s="5" customFormat="1">
      <c r="A35" s="6"/>
      <c r="B35" s="49" t="s">
        <v>22</v>
      </c>
      <c r="D35" s="12"/>
      <c r="E35" s="13"/>
      <c r="F35" s="3"/>
      <c r="H35" s="6"/>
      <c r="I35" s="6"/>
      <c r="J35" s="6"/>
      <c r="K35" s="110"/>
      <c r="L35" s="110"/>
      <c r="M35" s="110"/>
      <c r="N35" s="110"/>
      <c r="O35" s="110"/>
      <c r="P35" s="110"/>
    </row>
    <row r="36" spans="1:16" s="5" customFormat="1">
      <c r="A36" s="6"/>
      <c r="B36" s="49"/>
      <c r="D36" s="12"/>
      <c r="E36" s="13"/>
      <c r="F36" s="3"/>
      <c r="H36" s="6"/>
      <c r="I36" s="6"/>
      <c r="J36" s="6"/>
      <c r="K36" s="110"/>
      <c r="L36" s="110"/>
      <c r="M36" s="110"/>
      <c r="N36" s="110"/>
      <c r="O36" s="110"/>
      <c r="P36" s="110"/>
    </row>
    <row r="37" spans="1:16" s="5" customFormat="1" ht="16.5">
      <c r="A37" s="6"/>
      <c r="B37" s="49" t="s">
        <v>6</v>
      </c>
      <c r="D37" s="21" t="str">
        <f>D33</f>
        <v>Aivars Mednis, 11.12.2020.</v>
      </c>
      <c r="E37" s="3"/>
      <c r="F37" s="3"/>
      <c r="H37" s="2"/>
      <c r="I37" s="6"/>
      <c r="J37" s="6"/>
      <c r="K37" s="110"/>
      <c r="L37" s="110"/>
      <c r="M37" s="110"/>
      <c r="N37" s="110"/>
      <c r="O37" s="110"/>
      <c r="P37" s="110"/>
    </row>
    <row r="38" spans="1:16" s="5" customFormat="1">
      <c r="A38" s="6"/>
      <c r="B38" s="6"/>
      <c r="C38" s="13"/>
      <c r="D38" s="22" t="s">
        <v>4</v>
      </c>
      <c r="E38" s="3"/>
      <c r="F38" s="3"/>
      <c r="H38" s="6"/>
      <c r="I38" s="6"/>
      <c r="J38" s="6"/>
      <c r="K38" s="110"/>
      <c r="L38" s="110"/>
      <c r="M38" s="110"/>
      <c r="N38" s="110"/>
      <c r="O38" s="110"/>
      <c r="P38" s="110"/>
    </row>
    <row r="39" spans="1:16" s="5" customFormat="1">
      <c r="A39" s="6"/>
      <c r="B39" s="49" t="s">
        <v>22</v>
      </c>
      <c r="C39" s="3"/>
      <c r="D39" s="12"/>
      <c r="E39" s="11"/>
      <c r="F39" s="3"/>
      <c r="G39" s="3"/>
      <c r="H39" s="6"/>
      <c r="I39" s="6"/>
      <c r="J39" s="6"/>
      <c r="K39" s="110"/>
      <c r="L39" s="110"/>
      <c r="M39" s="110"/>
      <c r="N39" s="110"/>
      <c r="O39" s="110"/>
      <c r="P39" s="110"/>
    </row>
    <row r="40" spans="1:16">
      <c r="K40" s="111"/>
      <c r="L40" s="111"/>
      <c r="M40" s="111"/>
      <c r="N40" s="111"/>
      <c r="O40" s="111"/>
      <c r="P40" s="111"/>
    </row>
    <row r="41" spans="1:16">
      <c r="K41" s="111"/>
      <c r="L41" s="111"/>
      <c r="M41" s="111"/>
      <c r="N41" s="111"/>
      <c r="O41" s="111"/>
      <c r="P41" s="111"/>
    </row>
    <row r="42" spans="1:16">
      <c r="K42" s="111"/>
      <c r="L42" s="111"/>
      <c r="M42" s="111"/>
      <c r="N42" s="111"/>
      <c r="O42" s="111"/>
      <c r="P42" s="111"/>
    </row>
    <row r="46" spans="1:16">
      <c r="O46" s="26"/>
    </row>
  </sheetData>
  <autoFilter ref="A9:P39" xr:uid="{00000000-0009-0000-0000-000002000000}"/>
  <mergeCells count="10">
    <mergeCell ref="A1:P1"/>
    <mergeCell ref="A2:P2"/>
    <mergeCell ref="A3:P3"/>
    <mergeCell ref="A10:A11"/>
    <mergeCell ref="B10:B11"/>
    <mergeCell ref="C10:C11"/>
    <mergeCell ref="D10:D11"/>
    <mergeCell ref="E10:E11"/>
    <mergeCell ref="F10:K10"/>
    <mergeCell ref="L10:P10"/>
  </mergeCells>
  <printOptions horizontalCentered="1"/>
  <pageMargins left="0.27559055118110237" right="0.27559055118110237" top="0.71" bottom="0.52" header="0.23622047244094491" footer="0.15748031496062992"/>
  <pageSetup paperSize="9" scale="7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C66B82-1E00-4A4C-BCD9-5D0494C32E27}">
  <dimension ref="A1:R48"/>
  <sheetViews>
    <sheetView showZeros="0" topLeftCell="A15" zoomScaleNormal="100" zoomScaleSheetLayoutView="100" workbookViewId="0">
      <selection activeCell="I29" sqref="I29"/>
    </sheetView>
  </sheetViews>
  <sheetFormatPr defaultRowHeight="15.75"/>
  <cols>
    <col min="1" max="1" width="8.85546875" style="12" customWidth="1"/>
    <col min="2" max="2" width="5.140625" style="12" customWidth="1"/>
    <col min="3" max="3" width="53.140625" style="3" customWidth="1"/>
    <col min="4" max="4" width="10.85546875" style="12" customWidth="1"/>
    <col min="5" max="5" width="10.5703125" style="3" customWidth="1"/>
    <col min="6" max="8" width="8.5703125" style="3" customWidth="1"/>
    <col min="9" max="9" width="11.28515625" style="3" customWidth="1"/>
    <col min="10" max="10" width="10.42578125" style="3" customWidth="1"/>
    <col min="11" max="11" width="10.5703125" style="3" customWidth="1"/>
    <col min="12" max="12" width="10.7109375" style="3" customWidth="1"/>
    <col min="13" max="13" width="11.140625" style="3" customWidth="1"/>
    <col min="14" max="14" width="11.42578125" style="3" customWidth="1"/>
    <col min="15" max="15" width="10.85546875" style="3" customWidth="1"/>
    <col min="16" max="16" width="12" style="3" customWidth="1"/>
    <col min="17" max="16384" width="9.140625" style="3"/>
  </cols>
  <sheetData>
    <row r="1" spans="1:18">
      <c r="A1" s="114" t="s">
        <v>25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</row>
    <row r="2" spans="1:18">
      <c r="A2" s="115" t="s">
        <v>107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</row>
    <row r="3" spans="1:18">
      <c r="A3" s="117" t="s">
        <v>10</v>
      </c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R3" s="27"/>
    </row>
    <row r="4" spans="1:18" s="26" customFormat="1" ht="15.75" customHeight="1">
      <c r="A4" s="23" t="s">
        <v>63</v>
      </c>
      <c r="B4" s="25"/>
      <c r="C4" s="27"/>
      <c r="D4" s="28"/>
      <c r="E4" s="27"/>
      <c r="F4" s="27"/>
      <c r="G4" s="27"/>
      <c r="H4" s="27"/>
      <c r="I4" s="27"/>
      <c r="J4" s="27"/>
      <c r="K4" s="27"/>
      <c r="L4" s="27"/>
      <c r="N4" s="27"/>
      <c r="O4" s="27"/>
      <c r="P4" s="50"/>
    </row>
    <row r="5" spans="1:18" s="26" customFormat="1">
      <c r="A5" s="46" t="s">
        <v>103</v>
      </c>
      <c r="B5" s="25"/>
      <c r="C5" s="24"/>
      <c r="D5" s="25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37"/>
    </row>
    <row r="6" spans="1:18" s="26" customFormat="1">
      <c r="A6" s="47" t="s">
        <v>38</v>
      </c>
      <c r="B6" s="38"/>
      <c r="D6" s="29"/>
    </row>
    <row r="7" spans="1:18" s="26" customFormat="1">
      <c r="A7" s="45" t="s">
        <v>11</v>
      </c>
      <c r="B7" s="39"/>
      <c r="C7" s="30"/>
      <c r="D7" s="31"/>
      <c r="E7" s="30"/>
      <c r="F7" s="30"/>
      <c r="G7" s="30"/>
      <c r="H7" s="30"/>
      <c r="I7" s="30"/>
      <c r="J7" s="30"/>
      <c r="L7" s="30"/>
      <c r="M7" s="32"/>
      <c r="N7" s="31"/>
      <c r="O7" s="32" t="s">
        <v>23</v>
      </c>
      <c r="P7" s="31">
        <f>P32</f>
        <v>15497.86</v>
      </c>
    </row>
    <row r="8" spans="1:18" s="26" customFormat="1">
      <c r="A8" s="33" t="s">
        <v>24</v>
      </c>
      <c r="B8" s="31"/>
      <c r="C8" s="30"/>
      <c r="D8" s="31"/>
      <c r="E8" s="30"/>
      <c r="F8" s="30"/>
      <c r="G8" s="30"/>
      <c r="H8" s="30"/>
      <c r="I8" s="30"/>
      <c r="J8" s="30"/>
      <c r="K8" s="33" t="s">
        <v>42</v>
      </c>
      <c r="L8" s="33"/>
      <c r="M8" s="33"/>
      <c r="N8" s="33"/>
      <c r="O8" s="33"/>
      <c r="P8" s="33"/>
    </row>
    <row r="9" spans="1:18" s="26" customFormat="1" ht="16.5" thickBot="1">
      <c r="A9" s="18"/>
      <c r="B9" s="18"/>
      <c r="C9" s="30"/>
      <c r="D9" s="31"/>
      <c r="E9" s="30"/>
      <c r="F9" s="30"/>
      <c r="G9" s="30"/>
      <c r="H9" s="34"/>
      <c r="I9" s="35"/>
      <c r="J9" s="35"/>
      <c r="K9" s="34"/>
      <c r="L9" s="18"/>
      <c r="M9" s="36"/>
      <c r="N9" s="30"/>
      <c r="O9" s="30"/>
      <c r="P9" s="30"/>
    </row>
    <row r="10" spans="1:18" s="1" customFormat="1" ht="15">
      <c r="A10" s="119" t="s">
        <v>0</v>
      </c>
      <c r="B10" s="121" t="s">
        <v>7</v>
      </c>
      <c r="C10" s="123" t="s">
        <v>12</v>
      </c>
      <c r="D10" s="125" t="s">
        <v>8</v>
      </c>
      <c r="E10" s="127" t="s">
        <v>9</v>
      </c>
      <c r="F10" s="129" t="s">
        <v>1</v>
      </c>
      <c r="G10" s="130"/>
      <c r="H10" s="130"/>
      <c r="I10" s="130"/>
      <c r="J10" s="130"/>
      <c r="K10" s="131"/>
      <c r="L10" s="129" t="s">
        <v>20</v>
      </c>
      <c r="M10" s="130"/>
      <c r="N10" s="130"/>
      <c r="O10" s="130"/>
      <c r="P10" s="131"/>
    </row>
    <row r="11" spans="1:18" s="1" customFormat="1" ht="50.25" customHeight="1" thickBot="1">
      <c r="A11" s="120"/>
      <c r="B11" s="122"/>
      <c r="C11" s="124"/>
      <c r="D11" s="126"/>
      <c r="E11" s="128"/>
      <c r="F11" s="51" t="s">
        <v>2</v>
      </c>
      <c r="G11" s="52" t="s">
        <v>13</v>
      </c>
      <c r="H11" s="53" t="s">
        <v>14</v>
      </c>
      <c r="I11" s="54" t="s">
        <v>15</v>
      </c>
      <c r="J11" s="53" t="s">
        <v>16</v>
      </c>
      <c r="K11" s="55" t="s">
        <v>17</v>
      </c>
      <c r="L11" s="56" t="s">
        <v>3</v>
      </c>
      <c r="M11" s="54" t="s">
        <v>18</v>
      </c>
      <c r="N11" s="54" t="s">
        <v>15</v>
      </c>
      <c r="O11" s="53" t="s">
        <v>16</v>
      </c>
      <c r="P11" s="57" t="s">
        <v>19</v>
      </c>
    </row>
    <row r="12" spans="1:18" s="4" customFormat="1">
      <c r="A12" s="59"/>
      <c r="B12" s="60"/>
      <c r="C12" s="67" t="s">
        <v>40</v>
      </c>
      <c r="D12" s="61"/>
      <c r="E12" s="62"/>
      <c r="F12" s="63"/>
      <c r="G12" s="64"/>
      <c r="H12" s="64">
        <f t="shared" ref="H12:H32" si="0">ROUND(F12*G12,2)</f>
        <v>0</v>
      </c>
      <c r="I12" s="64"/>
      <c r="J12" s="64"/>
      <c r="K12" s="65">
        <f t="shared" ref="K12" si="1">SUM(H12:J12)</f>
        <v>0</v>
      </c>
      <c r="L12" s="66">
        <f t="shared" ref="L12:L31" si="2">ROUND(F12*E12,2)</f>
        <v>0</v>
      </c>
      <c r="M12" s="64">
        <f t="shared" ref="M12:M29" si="3">ROUND(H12*E12,2)</f>
        <v>0</v>
      </c>
      <c r="N12" s="64">
        <f t="shared" ref="N12:N31" si="4">ROUND(I12*E12,2)</f>
        <v>0</v>
      </c>
      <c r="O12" s="64">
        <f t="shared" ref="O12" si="5">ROUND(J12*E12,2)</f>
        <v>0</v>
      </c>
      <c r="P12" s="65">
        <f t="shared" ref="P12:P29" si="6">SUM(M12:O12)</f>
        <v>0</v>
      </c>
    </row>
    <row r="13" spans="1:18" s="4" customFormat="1">
      <c r="A13" s="20"/>
      <c r="B13" s="42"/>
      <c r="C13" s="44"/>
      <c r="D13" s="106"/>
      <c r="E13" s="16"/>
      <c r="F13" s="19"/>
      <c r="G13" s="15"/>
      <c r="H13" s="15">
        <f t="shared" si="0"/>
        <v>0</v>
      </c>
      <c r="I13" s="15"/>
      <c r="J13" s="15">
        <f>ROUND((I13+H13)*8.2%,2)</f>
        <v>0</v>
      </c>
      <c r="K13" s="17">
        <f>SUM(H13:J13)</f>
        <v>0</v>
      </c>
      <c r="L13" s="14">
        <f t="shared" si="2"/>
        <v>0</v>
      </c>
      <c r="M13" s="15">
        <f t="shared" si="3"/>
        <v>0</v>
      </c>
      <c r="N13" s="15">
        <f t="shared" si="4"/>
        <v>0</v>
      </c>
      <c r="O13" s="15">
        <f>ROUND(J13*E13,2)</f>
        <v>0</v>
      </c>
      <c r="P13" s="17">
        <f t="shared" si="6"/>
        <v>0</v>
      </c>
    </row>
    <row r="14" spans="1:18" s="4" customFormat="1">
      <c r="A14" s="20">
        <v>1</v>
      </c>
      <c r="B14" s="42"/>
      <c r="C14" s="43" t="s">
        <v>96</v>
      </c>
      <c r="D14" s="106" t="s">
        <v>30</v>
      </c>
      <c r="E14" s="106">
        <v>78</v>
      </c>
      <c r="F14" s="19">
        <v>1</v>
      </c>
      <c r="G14" s="15">
        <v>5.62</v>
      </c>
      <c r="H14" s="15">
        <f t="shared" si="0"/>
        <v>5.62</v>
      </c>
      <c r="I14" s="15"/>
      <c r="J14" s="15">
        <v>2</v>
      </c>
      <c r="K14" s="17">
        <f>SUM(H14:J14)</f>
        <v>7.62</v>
      </c>
      <c r="L14" s="14">
        <f t="shared" si="2"/>
        <v>78</v>
      </c>
      <c r="M14" s="15">
        <f t="shared" si="3"/>
        <v>438.36</v>
      </c>
      <c r="N14" s="15">
        <f t="shared" si="4"/>
        <v>0</v>
      </c>
      <c r="O14" s="15">
        <f t="shared" ref="O14:O31" si="7">ROUND(J14*E14,2)</f>
        <v>156</v>
      </c>
      <c r="P14" s="17">
        <f t="shared" si="6"/>
        <v>594.36</v>
      </c>
      <c r="R14" s="108"/>
    </row>
    <row r="15" spans="1:18" s="4" customFormat="1">
      <c r="A15" s="20">
        <v>2</v>
      </c>
      <c r="B15" s="42"/>
      <c r="C15" s="43" t="s">
        <v>89</v>
      </c>
      <c r="D15" s="106" t="s">
        <v>29</v>
      </c>
      <c r="E15" s="106">
        <v>320</v>
      </c>
      <c r="F15" s="19">
        <v>0.5</v>
      </c>
      <c r="G15" s="15">
        <v>5.62</v>
      </c>
      <c r="H15" s="15">
        <f t="shared" si="0"/>
        <v>2.81</v>
      </c>
      <c r="I15" s="15"/>
      <c r="J15" s="15">
        <v>1.5</v>
      </c>
      <c r="K15" s="17">
        <f>SUM(H15:J15)</f>
        <v>4.3100000000000005</v>
      </c>
      <c r="L15" s="14">
        <f t="shared" si="2"/>
        <v>160</v>
      </c>
      <c r="M15" s="15">
        <f t="shared" si="3"/>
        <v>899.2</v>
      </c>
      <c r="N15" s="15">
        <f t="shared" si="4"/>
        <v>0</v>
      </c>
      <c r="O15" s="15">
        <f t="shared" si="7"/>
        <v>480</v>
      </c>
      <c r="P15" s="17">
        <f t="shared" si="6"/>
        <v>1379.2</v>
      </c>
      <c r="R15" s="108"/>
    </row>
    <row r="16" spans="1:18" s="4" customFormat="1" ht="45">
      <c r="A16" s="20">
        <v>3</v>
      </c>
      <c r="B16" s="42"/>
      <c r="C16" s="43" t="s">
        <v>90</v>
      </c>
      <c r="D16" s="106" t="s">
        <v>29</v>
      </c>
      <c r="E16" s="106">
        <v>75</v>
      </c>
      <c r="F16" s="19">
        <v>2.1</v>
      </c>
      <c r="G16" s="15">
        <v>5.62</v>
      </c>
      <c r="H16" s="15">
        <f t="shared" si="0"/>
        <v>11.8</v>
      </c>
      <c r="I16" s="15"/>
      <c r="J16" s="15">
        <f t="shared" ref="J16:J31" si="8">ROUND((I16+H16)*8.2%,2)</f>
        <v>0.97</v>
      </c>
      <c r="K16" s="17">
        <f t="shared" ref="K16:K32" si="9">SUM(H16:J16)</f>
        <v>12.770000000000001</v>
      </c>
      <c r="L16" s="14">
        <f t="shared" si="2"/>
        <v>157.5</v>
      </c>
      <c r="M16" s="15">
        <f t="shared" si="3"/>
        <v>885</v>
      </c>
      <c r="N16" s="15">
        <f t="shared" si="4"/>
        <v>0</v>
      </c>
      <c r="O16" s="15">
        <f t="shared" si="7"/>
        <v>72.75</v>
      </c>
      <c r="P16" s="17">
        <f t="shared" si="6"/>
        <v>957.75</v>
      </c>
    </row>
    <row r="17" spans="1:18" s="4" customFormat="1">
      <c r="A17" s="20"/>
      <c r="B17" s="42"/>
      <c r="C17" s="78" t="s">
        <v>98</v>
      </c>
      <c r="D17" s="106" t="s">
        <v>54</v>
      </c>
      <c r="E17" s="106">
        <f>E16*2*10</f>
        <v>1500</v>
      </c>
      <c r="F17" s="19"/>
      <c r="G17" s="15"/>
      <c r="H17" s="15">
        <f t="shared" si="0"/>
        <v>0</v>
      </c>
      <c r="I17" s="15">
        <v>0.38</v>
      </c>
      <c r="J17" s="15"/>
      <c r="K17" s="17">
        <f t="shared" si="9"/>
        <v>0.38</v>
      </c>
      <c r="L17" s="14">
        <f t="shared" si="2"/>
        <v>0</v>
      </c>
      <c r="M17" s="15">
        <f t="shared" si="3"/>
        <v>0</v>
      </c>
      <c r="N17" s="15">
        <f t="shared" si="4"/>
        <v>570</v>
      </c>
      <c r="O17" s="15">
        <f t="shared" si="7"/>
        <v>0</v>
      </c>
      <c r="P17" s="17">
        <f t="shared" si="6"/>
        <v>570</v>
      </c>
    </row>
    <row r="18" spans="1:18" s="4" customFormat="1" ht="30">
      <c r="A18" s="20"/>
      <c r="B18" s="42"/>
      <c r="C18" s="78" t="s">
        <v>99</v>
      </c>
      <c r="D18" s="106" t="s">
        <v>54</v>
      </c>
      <c r="E18" s="106">
        <f>E16*2</f>
        <v>150</v>
      </c>
      <c r="F18" s="19"/>
      <c r="G18" s="15"/>
      <c r="H18" s="15">
        <f t="shared" si="0"/>
        <v>0</v>
      </c>
      <c r="I18" s="15">
        <v>0.67</v>
      </c>
      <c r="J18" s="15"/>
      <c r="K18" s="17">
        <f t="shared" si="9"/>
        <v>0.67</v>
      </c>
      <c r="L18" s="14">
        <f t="shared" si="2"/>
        <v>0</v>
      </c>
      <c r="M18" s="15">
        <f t="shared" si="3"/>
        <v>0</v>
      </c>
      <c r="N18" s="15">
        <f t="shared" si="4"/>
        <v>100.5</v>
      </c>
      <c r="O18" s="15">
        <f t="shared" si="7"/>
        <v>0</v>
      </c>
      <c r="P18" s="17">
        <f t="shared" si="6"/>
        <v>100.5</v>
      </c>
    </row>
    <row r="19" spans="1:18" s="4" customFormat="1" ht="30">
      <c r="A19" s="20">
        <v>4</v>
      </c>
      <c r="B19" s="42"/>
      <c r="C19" s="43" t="s">
        <v>100</v>
      </c>
      <c r="D19" s="106" t="s">
        <v>29</v>
      </c>
      <c r="E19" s="106">
        <v>320</v>
      </c>
      <c r="F19" s="19">
        <v>0.55000000000000004</v>
      </c>
      <c r="G19" s="15">
        <v>5.62</v>
      </c>
      <c r="H19" s="15">
        <f t="shared" si="0"/>
        <v>3.09</v>
      </c>
      <c r="I19" s="15"/>
      <c r="J19" s="15">
        <f t="shared" si="8"/>
        <v>0.25</v>
      </c>
      <c r="K19" s="17">
        <f>SUM(H19:J19)</f>
        <v>3.34</v>
      </c>
      <c r="L19" s="14">
        <f t="shared" si="2"/>
        <v>176</v>
      </c>
      <c r="M19" s="15">
        <f t="shared" si="3"/>
        <v>988.8</v>
      </c>
      <c r="N19" s="15">
        <f t="shared" si="4"/>
        <v>0</v>
      </c>
      <c r="O19" s="15">
        <f t="shared" si="7"/>
        <v>80</v>
      </c>
      <c r="P19" s="17">
        <f t="shared" si="6"/>
        <v>1068.8</v>
      </c>
    </row>
    <row r="20" spans="1:18" s="4" customFormat="1">
      <c r="A20" s="20"/>
      <c r="B20" s="42"/>
      <c r="C20" s="78" t="s">
        <v>95</v>
      </c>
      <c r="D20" s="106" t="s">
        <v>54</v>
      </c>
      <c r="E20" s="106">
        <f>E19*4</f>
        <v>1280</v>
      </c>
      <c r="F20" s="19"/>
      <c r="G20" s="15"/>
      <c r="H20" s="15">
        <f t="shared" si="0"/>
        <v>0</v>
      </c>
      <c r="I20" s="15">
        <v>0.55000000000000004</v>
      </c>
      <c r="J20" s="15"/>
      <c r="K20" s="17">
        <f>SUM(H20:J20)</f>
        <v>0.55000000000000004</v>
      </c>
      <c r="L20" s="14">
        <f t="shared" si="2"/>
        <v>0</v>
      </c>
      <c r="M20" s="15">
        <f t="shared" si="3"/>
        <v>0</v>
      </c>
      <c r="N20" s="15">
        <f t="shared" si="4"/>
        <v>704</v>
      </c>
      <c r="O20" s="15">
        <f t="shared" si="7"/>
        <v>0</v>
      </c>
      <c r="P20" s="17">
        <f t="shared" si="6"/>
        <v>704</v>
      </c>
    </row>
    <row r="21" spans="1:18" s="4" customFormat="1">
      <c r="A21" s="20">
        <v>5</v>
      </c>
      <c r="B21" s="42"/>
      <c r="C21" s="43" t="s">
        <v>92</v>
      </c>
      <c r="D21" s="106" t="s">
        <v>30</v>
      </c>
      <c r="E21" s="106">
        <f>52+52+24</f>
        <v>128</v>
      </c>
      <c r="F21" s="19">
        <v>0.75</v>
      </c>
      <c r="G21" s="15">
        <v>5.62</v>
      </c>
      <c r="H21" s="15">
        <f t="shared" si="0"/>
        <v>4.22</v>
      </c>
      <c r="I21" s="15">
        <v>7.6</v>
      </c>
      <c r="J21" s="15">
        <f t="shared" si="8"/>
        <v>0.97</v>
      </c>
      <c r="K21" s="17">
        <f t="shared" si="9"/>
        <v>12.790000000000001</v>
      </c>
      <c r="L21" s="14">
        <f t="shared" si="2"/>
        <v>96</v>
      </c>
      <c r="M21" s="15">
        <f t="shared" si="3"/>
        <v>540.16</v>
      </c>
      <c r="N21" s="15">
        <f t="shared" si="4"/>
        <v>972.8</v>
      </c>
      <c r="O21" s="15">
        <f t="shared" si="7"/>
        <v>124.16</v>
      </c>
      <c r="P21" s="17">
        <f t="shared" si="6"/>
        <v>1637.1200000000001</v>
      </c>
    </row>
    <row r="22" spans="1:18" s="4" customFormat="1">
      <c r="A22" s="20">
        <v>7</v>
      </c>
      <c r="B22" s="42"/>
      <c r="C22" s="43" t="s">
        <v>108</v>
      </c>
      <c r="D22" s="106" t="s">
        <v>30</v>
      </c>
      <c r="E22" s="106">
        <v>78</v>
      </c>
      <c r="F22" s="19">
        <v>0.35</v>
      </c>
      <c r="G22" s="15">
        <v>5.62</v>
      </c>
      <c r="H22" s="15">
        <f t="shared" ref="H22" si="10">ROUND(F22*G22,2)</f>
        <v>1.97</v>
      </c>
      <c r="I22" s="15">
        <v>2.15</v>
      </c>
      <c r="J22" s="15">
        <f>ROUND((I22+H22)*10.2%,2)</f>
        <v>0.42</v>
      </c>
      <c r="K22" s="17">
        <f t="shared" ref="K22" si="11">SUM(H22:J22)</f>
        <v>4.54</v>
      </c>
      <c r="L22" s="14">
        <f t="shared" ref="L22" si="12">ROUND(F22*E22,2)</f>
        <v>27.3</v>
      </c>
      <c r="M22" s="15">
        <f t="shared" ref="M22" si="13">ROUND(H22*E22,2)</f>
        <v>153.66</v>
      </c>
      <c r="N22" s="15">
        <f t="shared" ref="N22" si="14">ROUND(I22*E22,2)</f>
        <v>167.7</v>
      </c>
      <c r="O22" s="15">
        <f t="shared" ref="O22" si="15">ROUND(J22*E22,2)</f>
        <v>32.76</v>
      </c>
      <c r="P22" s="17">
        <f t="shared" ref="P22" si="16">SUM(M22:O22)</f>
        <v>354.12</v>
      </c>
    </row>
    <row r="23" spans="1:18" s="4" customFormat="1" ht="30">
      <c r="A23" s="20">
        <v>8</v>
      </c>
      <c r="B23" s="42"/>
      <c r="C23" s="43" t="s">
        <v>106</v>
      </c>
      <c r="D23" s="106" t="s">
        <v>30</v>
      </c>
      <c r="E23" s="106">
        <v>78</v>
      </c>
      <c r="F23" s="19">
        <v>1</v>
      </c>
      <c r="G23" s="15">
        <v>5.62</v>
      </c>
      <c r="H23" s="15">
        <f t="shared" si="0"/>
        <v>5.62</v>
      </c>
      <c r="I23" s="15">
        <v>2.9</v>
      </c>
      <c r="J23" s="15">
        <f>ROUND((I23+H23)*10.2%,2)</f>
        <v>0.87</v>
      </c>
      <c r="K23" s="17">
        <f t="shared" si="9"/>
        <v>9.3899999999999988</v>
      </c>
      <c r="L23" s="14">
        <f t="shared" si="2"/>
        <v>78</v>
      </c>
      <c r="M23" s="15">
        <f t="shared" si="3"/>
        <v>438.36</v>
      </c>
      <c r="N23" s="15">
        <f t="shared" si="4"/>
        <v>226.2</v>
      </c>
      <c r="O23" s="15">
        <f t="shared" si="7"/>
        <v>67.86</v>
      </c>
      <c r="P23" s="17">
        <f t="shared" si="6"/>
        <v>732.42</v>
      </c>
    </row>
    <row r="24" spans="1:18" s="4" customFormat="1">
      <c r="A24" s="20">
        <v>9</v>
      </c>
      <c r="B24" s="42"/>
      <c r="C24" s="43" t="s">
        <v>93</v>
      </c>
      <c r="D24" s="106" t="s">
        <v>29</v>
      </c>
      <c r="E24" s="106">
        <f>314+32+16+8</f>
        <v>370</v>
      </c>
      <c r="F24" s="19">
        <v>1.1000000000000001</v>
      </c>
      <c r="G24" s="15">
        <v>5.62</v>
      </c>
      <c r="H24" s="15">
        <f t="shared" si="0"/>
        <v>6.18</v>
      </c>
      <c r="I24" s="15"/>
      <c r="J24" s="15">
        <v>2</v>
      </c>
      <c r="K24" s="17">
        <f t="shared" si="9"/>
        <v>8.18</v>
      </c>
      <c r="L24" s="14">
        <f t="shared" si="2"/>
        <v>407</v>
      </c>
      <c r="M24" s="15">
        <f t="shared" si="3"/>
        <v>2286.6</v>
      </c>
      <c r="N24" s="15">
        <f t="shared" si="4"/>
        <v>0</v>
      </c>
      <c r="O24" s="15">
        <f t="shared" si="7"/>
        <v>740</v>
      </c>
      <c r="P24" s="17">
        <f t="shared" si="6"/>
        <v>3026.6</v>
      </c>
      <c r="R24" s="108"/>
    </row>
    <row r="25" spans="1:18" s="4" customFormat="1" ht="30">
      <c r="A25" s="20"/>
      <c r="B25" s="42"/>
      <c r="C25" s="78" t="s">
        <v>101</v>
      </c>
      <c r="D25" s="106" t="s">
        <v>29</v>
      </c>
      <c r="E25" s="106">
        <v>370</v>
      </c>
      <c r="F25" s="19"/>
      <c r="G25" s="15"/>
      <c r="H25" s="15">
        <f t="shared" si="0"/>
        <v>0</v>
      </c>
      <c r="I25" s="15">
        <f>3.9/1.21</f>
        <v>3.2231404958677685</v>
      </c>
      <c r="J25" s="15">
        <f t="shared" si="8"/>
        <v>0.26</v>
      </c>
      <c r="K25" s="17">
        <f>SUM(H25:J25)</f>
        <v>3.4831404958677687</v>
      </c>
      <c r="L25" s="14">
        <f t="shared" si="2"/>
        <v>0</v>
      </c>
      <c r="M25" s="15">
        <f t="shared" si="3"/>
        <v>0</v>
      </c>
      <c r="N25" s="15">
        <f t="shared" si="4"/>
        <v>1192.56</v>
      </c>
      <c r="O25" s="15">
        <f t="shared" si="7"/>
        <v>96.2</v>
      </c>
      <c r="P25" s="17">
        <f t="shared" si="6"/>
        <v>1288.76</v>
      </c>
    </row>
    <row r="26" spans="1:18" s="4" customFormat="1" ht="30">
      <c r="A26" s="20"/>
      <c r="B26" s="42"/>
      <c r="C26" s="78" t="s">
        <v>102</v>
      </c>
      <c r="D26" s="106" t="s">
        <v>29</v>
      </c>
      <c r="E26" s="106">
        <v>370</v>
      </c>
      <c r="F26" s="19"/>
      <c r="G26" s="15"/>
      <c r="H26" s="15">
        <f t="shared" si="0"/>
        <v>0</v>
      </c>
      <c r="I26" s="15">
        <f>4.5/1.21</f>
        <v>3.71900826446281</v>
      </c>
      <c r="J26" s="15">
        <f t="shared" si="8"/>
        <v>0.3</v>
      </c>
      <c r="K26" s="17">
        <f t="shared" si="9"/>
        <v>4.0190082644628102</v>
      </c>
      <c r="L26" s="14">
        <f t="shared" si="2"/>
        <v>0</v>
      </c>
      <c r="M26" s="15">
        <f t="shared" si="3"/>
        <v>0</v>
      </c>
      <c r="N26" s="15">
        <f t="shared" si="4"/>
        <v>1376.03</v>
      </c>
      <c r="O26" s="15">
        <f t="shared" si="7"/>
        <v>111</v>
      </c>
      <c r="P26" s="17">
        <f t="shared" si="6"/>
        <v>1487.03</v>
      </c>
    </row>
    <row r="27" spans="1:18" s="4" customFormat="1">
      <c r="A27" s="20"/>
      <c r="B27" s="42"/>
      <c r="C27" s="43"/>
      <c r="D27" s="106"/>
      <c r="E27" s="106"/>
      <c r="F27" s="19"/>
      <c r="G27" s="15"/>
      <c r="H27" s="15">
        <f t="shared" si="0"/>
        <v>0</v>
      </c>
      <c r="I27" s="15"/>
      <c r="J27" s="15">
        <f t="shared" si="8"/>
        <v>0</v>
      </c>
      <c r="K27" s="17">
        <f t="shared" si="9"/>
        <v>0</v>
      </c>
      <c r="L27" s="14">
        <f t="shared" si="2"/>
        <v>0</v>
      </c>
      <c r="M27" s="15">
        <f t="shared" si="3"/>
        <v>0</v>
      </c>
      <c r="N27" s="15">
        <f t="shared" si="4"/>
        <v>0</v>
      </c>
      <c r="O27" s="15">
        <f t="shared" si="7"/>
        <v>0</v>
      </c>
      <c r="P27" s="17">
        <f t="shared" si="6"/>
        <v>0</v>
      </c>
    </row>
    <row r="28" spans="1:18" s="4" customFormat="1">
      <c r="A28" s="20"/>
      <c r="B28" s="42"/>
      <c r="C28" s="43"/>
      <c r="D28" s="106"/>
      <c r="E28" s="106"/>
      <c r="F28" s="19"/>
      <c r="G28" s="15"/>
      <c r="H28" s="15">
        <f t="shared" si="0"/>
        <v>0</v>
      </c>
      <c r="I28" s="15"/>
      <c r="J28" s="15">
        <f t="shared" si="8"/>
        <v>0</v>
      </c>
      <c r="K28" s="17">
        <f t="shared" si="9"/>
        <v>0</v>
      </c>
      <c r="L28" s="14">
        <f t="shared" si="2"/>
        <v>0</v>
      </c>
      <c r="M28" s="15">
        <f t="shared" si="3"/>
        <v>0</v>
      </c>
      <c r="N28" s="15">
        <f t="shared" si="4"/>
        <v>0</v>
      </c>
      <c r="O28" s="15">
        <f t="shared" si="7"/>
        <v>0</v>
      </c>
      <c r="P28" s="17">
        <f t="shared" si="6"/>
        <v>0</v>
      </c>
    </row>
    <row r="29" spans="1:18" s="4" customFormat="1">
      <c r="A29" s="20"/>
      <c r="B29" s="42"/>
      <c r="C29" s="43"/>
      <c r="D29" s="106"/>
      <c r="E29" s="16"/>
      <c r="F29" s="19"/>
      <c r="G29" s="15"/>
      <c r="H29" s="15">
        <f t="shared" si="0"/>
        <v>0</v>
      </c>
      <c r="I29" s="15"/>
      <c r="J29" s="15">
        <f t="shared" si="8"/>
        <v>0</v>
      </c>
      <c r="K29" s="17">
        <f t="shared" si="9"/>
        <v>0</v>
      </c>
      <c r="L29" s="14">
        <f t="shared" si="2"/>
        <v>0</v>
      </c>
      <c r="M29" s="15">
        <f t="shared" si="3"/>
        <v>0</v>
      </c>
      <c r="N29" s="15">
        <f t="shared" si="4"/>
        <v>0</v>
      </c>
      <c r="O29" s="15">
        <f t="shared" si="7"/>
        <v>0</v>
      </c>
      <c r="P29" s="17">
        <f t="shared" si="6"/>
        <v>0</v>
      </c>
    </row>
    <row r="30" spans="1:18" s="4" customFormat="1">
      <c r="A30" s="99"/>
      <c r="B30" s="100"/>
      <c r="C30" s="105" t="s">
        <v>35</v>
      </c>
      <c r="D30" s="100"/>
      <c r="E30" s="101"/>
      <c r="F30" s="102"/>
      <c r="G30" s="97"/>
      <c r="H30" s="97">
        <f t="shared" si="0"/>
        <v>0</v>
      </c>
      <c r="I30" s="97"/>
      <c r="J30" s="97">
        <f t="shared" si="8"/>
        <v>0</v>
      </c>
      <c r="K30" s="103">
        <f t="shared" si="9"/>
        <v>0</v>
      </c>
      <c r="L30" s="104">
        <f t="shared" si="2"/>
        <v>0</v>
      </c>
      <c r="M30" s="97">
        <f>SUM(M12:M29)</f>
        <v>6630.1399999999994</v>
      </c>
      <c r="N30" s="97">
        <f t="shared" si="4"/>
        <v>0</v>
      </c>
      <c r="O30" s="97">
        <f t="shared" si="7"/>
        <v>0</v>
      </c>
      <c r="P30" s="103"/>
    </row>
    <row r="31" spans="1:18" s="4" customFormat="1" ht="16.5" thickBot="1">
      <c r="A31" s="92"/>
      <c r="B31" s="93"/>
      <c r="C31" s="105" t="s">
        <v>36</v>
      </c>
      <c r="D31" s="94"/>
      <c r="E31" s="95"/>
      <c r="F31" s="96">
        <v>0</v>
      </c>
      <c r="G31" s="94"/>
      <c r="H31" s="94">
        <f t="shared" si="0"/>
        <v>0</v>
      </c>
      <c r="I31" s="94"/>
      <c r="J31" s="97">
        <f t="shared" si="8"/>
        <v>0</v>
      </c>
      <c r="K31" s="98">
        <f t="shared" si="9"/>
        <v>0</v>
      </c>
      <c r="L31" s="96">
        <f t="shared" si="2"/>
        <v>0</v>
      </c>
      <c r="M31" s="94">
        <f>ROUND(M30*24.09%,2)</f>
        <v>1597.2</v>
      </c>
      <c r="N31" s="94">
        <f t="shared" si="4"/>
        <v>0</v>
      </c>
      <c r="O31" s="94">
        <f t="shared" si="7"/>
        <v>0</v>
      </c>
      <c r="P31" s="98"/>
    </row>
    <row r="32" spans="1:18" s="4" customFormat="1" ht="16.5" thickBot="1">
      <c r="A32" s="68"/>
      <c r="B32" s="69"/>
      <c r="C32" s="70" t="s">
        <v>21</v>
      </c>
      <c r="D32" s="71"/>
      <c r="E32" s="72"/>
      <c r="F32" s="73"/>
      <c r="G32" s="71"/>
      <c r="H32" s="71">
        <f t="shared" si="0"/>
        <v>0</v>
      </c>
      <c r="I32" s="71"/>
      <c r="J32" s="71"/>
      <c r="K32" s="74">
        <f t="shared" si="9"/>
        <v>0</v>
      </c>
      <c r="L32" s="75">
        <f>SUM(L12:L31)</f>
        <v>1179.8</v>
      </c>
      <c r="M32" s="76">
        <f>M31+M30</f>
        <v>8227.34</v>
      </c>
      <c r="N32" s="76">
        <f>SUM(N12:N31)</f>
        <v>5309.79</v>
      </c>
      <c r="O32" s="76">
        <f>SUM(O12:O31)</f>
        <v>1960.73</v>
      </c>
      <c r="P32" s="77">
        <f>SUM(M32:O32)</f>
        <v>15497.86</v>
      </c>
    </row>
    <row r="33" spans="1:16" s="7" customFormat="1">
      <c r="A33" s="9"/>
      <c r="B33" s="9"/>
      <c r="C33" s="8"/>
      <c r="D33" s="9"/>
      <c r="E33" s="9"/>
      <c r="F33" s="9"/>
      <c r="G33" s="9"/>
      <c r="H33" s="9"/>
      <c r="I33" s="9"/>
      <c r="J33" s="9"/>
      <c r="K33" s="109"/>
      <c r="L33" s="109"/>
      <c r="M33" s="109"/>
      <c r="N33" s="109"/>
      <c r="O33" s="109"/>
      <c r="P33" s="109"/>
    </row>
    <row r="34" spans="1:16" s="7" customFormat="1">
      <c r="A34" s="9"/>
      <c r="B34" s="9"/>
      <c r="C34" s="8"/>
      <c r="D34" s="9"/>
      <c r="E34" s="9"/>
      <c r="F34" s="9"/>
      <c r="G34" s="9"/>
      <c r="H34" s="9"/>
      <c r="I34" s="9"/>
      <c r="J34" s="9"/>
      <c r="K34" s="109"/>
      <c r="L34" s="109"/>
      <c r="M34" s="109"/>
      <c r="N34" s="109"/>
      <c r="O34" s="109"/>
      <c r="P34" s="109"/>
    </row>
    <row r="35" spans="1:16" ht="16.5">
      <c r="A35" s="2"/>
      <c r="B35" s="49" t="s">
        <v>5</v>
      </c>
      <c r="D35" s="21" t="s">
        <v>37</v>
      </c>
      <c r="H35" s="2"/>
      <c r="I35" s="2"/>
      <c r="J35" s="9"/>
      <c r="K35" s="109"/>
      <c r="L35" s="109"/>
      <c r="M35" s="109"/>
      <c r="N35" s="109"/>
      <c r="O35" s="109"/>
      <c r="P35" s="109"/>
    </row>
    <row r="36" spans="1:16" ht="16.5">
      <c r="A36" s="2"/>
      <c r="B36" s="40"/>
      <c r="D36" s="22" t="s">
        <v>4</v>
      </c>
      <c r="H36" s="10"/>
      <c r="J36" s="9"/>
      <c r="K36" s="109"/>
      <c r="L36" s="109"/>
      <c r="M36" s="109"/>
      <c r="N36" s="109"/>
      <c r="O36" s="109"/>
      <c r="P36" s="109"/>
    </row>
    <row r="37" spans="1:16" s="5" customFormat="1">
      <c r="A37" s="6"/>
      <c r="B37" s="49" t="s">
        <v>22</v>
      </c>
      <c r="D37" s="12"/>
      <c r="E37" s="13"/>
      <c r="F37" s="3"/>
      <c r="H37" s="6"/>
      <c r="I37" s="6"/>
      <c r="J37" s="6"/>
      <c r="K37" s="110"/>
      <c r="L37" s="110"/>
      <c r="M37" s="110"/>
      <c r="N37" s="110"/>
      <c r="O37" s="110"/>
      <c r="P37" s="110"/>
    </row>
    <row r="38" spans="1:16" s="5" customFormat="1">
      <c r="A38" s="6"/>
      <c r="B38" s="49"/>
      <c r="D38" s="12"/>
      <c r="E38" s="13"/>
      <c r="F38" s="3"/>
      <c r="H38" s="6"/>
      <c r="I38" s="6"/>
      <c r="J38" s="6"/>
      <c r="K38" s="110"/>
      <c r="L38" s="110"/>
      <c r="M38" s="110"/>
      <c r="N38" s="110"/>
      <c r="O38" s="110"/>
      <c r="P38" s="110"/>
    </row>
    <row r="39" spans="1:16" s="5" customFormat="1" ht="16.5">
      <c r="A39" s="6"/>
      <c r="B39" s="49" t="s">
        <v>6</v>
      </c>
      <c r="D39" s="21" t="str">
        <f>D35</f>
        <v>Aivars Mednis, 11.12.2020.</v>
      </c>
      <c r="E39" s="3"/>
      <c r="F39" s="3"/>
      <c r="H39" s="2"/>
      <c r="I39" s="6"/>
      <c r="J39" s="6"/>
      <c r="K39" s="110"/>
      <c r="L39" s="110"/>
      <c r="M39" s="110"/>
      <c r="N39" s="110"/>
      <c r="O39" s="110"/>
      <c r="P39" s="110"/>
    </row>
    <row r="40" spans="1:16" s="5" customFormat="1">
      <c r="A40" s="6"/>
      <c r="B40" s="6"/>
      <c r="C40" s="13"/>
      <c r="D40" s="22" t="s">
        <v>4</v>
      </c>
      <c r="E40" s="3"/>
      <c r="F40" s="3"/>
      <c r="H40" s="6"/>
      <c r="I40" s="6"/>
      <c r="J40" s="6"/>
      <c r="K40" s="110"/>
      <c r="L40" s="110"/>
      <c r="M40" s="110"/>
      <c r="N40" s="110"/>
      <c r="O40" s="110"/>
      <c r="P40" s="110"/>
    </row>
    <row r="41" spans="1:16" s="5" customFormat="1">
      <c r="A41" s="6"/>
      <c r="B41" s="49" t="s">
        <v>22</v>
      </c>
      <c r="C41" s="3"/>
      <c r="D41" s="12"/>
      <c r="E41" s="11"/>
      <c r="F41" s="3"/>
      <c r="G41" s="3"/>
      <c r="H41" s="6"/>
      <c r="I41" s="6"/>
      <c r="J41" s="6"/>
      <c r="K41" s="110"/>
      <c r="L41" s="110"/>
      <c r="M41" s="110"/>
      <c r="N41" s="110"/>
      <c r="O41" s="110"/>
      <c r="P41" s="110"/>
    </row>
    <row r="42" spans="1:16">
      <c r="K42" s="111"/>
      <c r="L42" s="111"/>
      <c r="M42" s="111"/>
      <c r="N42" s="111"/>
      <c r="O42" s="111"/>
      <c r="P42" s="111"/>
    </row>
    <row r="43" spans="1:16">
      <c r="K43" s="111"/>
      <c r="L43" s="111"/>
      <c r="M43" s="111"/>
      <c r="N43" s="111"/>
      <c r="O43" s="111"/>
      <c r="P43" s="111"/>
    </row>
    <row r="44" spans="1:16">
      <c r="K44" s="111"/>
      <c r="L44" s="111"/>
      <c r="M44" s="111"/>
      <c r="N44" s="111"/>
      <c r="O44" s="111"/>
      <c r="P44" s="111"/>
    </row>
    <row r="48" spans="1:16">
      <c r="O48" s="26"/>
    </row>
  </sheetData>
  <autoFilter ref="A9:P41" xr:uid="{00000000-0009-0000-0000-000002000000}"/>
  <mergeCells count="10">
    <mergeCell ref="A1:P1"/>
    <mergeCell ref="A2:P2"/>
    <mergeCell ref="A3:P3"/>
    <mergeCell ref="A10:A11"/>
    <mergeCell ref="B10:B11"/>
    <mergeCell ref="C10:C11"/>
    <mergeCell ref="D10:D11"/>
    <mergeCell ref="E10:E11"/>
    <mergeCell ref="F10:K10"/>
    <mergeCell ref="L10:P10"/>
  </mergeCells>
  <printOptions horizontalCentered="1"/>
  <pageMargins left="0.27559055118110237" right="0.27559055118110237" top="0.71" bottom="0.52" header="0.23622047244094491" footer="0.15748031496062992"/>
  <pageSetup paperSize="9" scale="7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C5CFE7-C22D-445C-8436-B9954ED9B13B}">
  <dimension ref="A1:R49"/>
  <sheetViews>
    <sheetView showZeros="0" topLeftCell="A8" zoomScaleNormal="100" zoomScaleSheetLayoutView="100" workbookViewId="0">
      <selection activeCell="T33" sqref="T33"/>
    </sheetView>
  </sheetViews>
  <sheetFormatPr defaultRowHeight="15.75"/>
  <cols>
    <col min="1" max="1" width="8.85546875" style="12" customWidth="1"/>
    <col min="2" max="2" width="5.140625" style="12" customWidth="1"/>
    <col min="3" max="3" width="53.140625" style="3" customWidth="1"/>
    <col min="4" max="4" width="10.85546875" style="12" customWidth="1"/>
    <col min="5" max="5" width="10.5703125" style="3" customWidth="1"/>
    <col min="6" max="8" width="8.5703125" style="3" customWidth="1"/>
    <col min="9" max="9" width="11.28515625" style="3" customWidth="1"/>
    <col min="10" max="10" width="10.42578125" style="3" customWidth="1"/>
    <col min="11" max="11" width="10.5703125" style="3" customWidth="1"/>
    <col min="12" max="12" width="10.7109375" style="3" customWidth="1"/>
    <col min="13" max="13" width="11.140625" style="3" customWidth="1"/>
    <col min="14" max="14" width="11.42578125" style="3" customWidth="1"/>
    <col min="15" max="15" width="10.85546875" style="3" customWidth="1"/>
    <col min="16" max="16" width="12" style="3" customWidth="1"/>
    <col min="17" max="16384" width="9.140625" style="3"/>
  </cols>
  <sheetData>
    <row r="1" spans="1:18">
      <c r="A1" s="114" t="s">
        <v>25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</row>
    <row r="2" spans="1:18">
      <c r="A2" s="115" t="s">
        <v>104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</row>
    <row r="3" spans="1:18">
      <c r="A3" s="117" t="s">
        <v>10</v>
      </c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R3" s="27"/>
    </row>
    <row r="4" spans="1:18" s="26" customFormat="1" ht="15.75" customHeight="1">
      <c r="A4" s="23" t="s">
        <v>63</v>
      </c>
      <c r="B4" s="25"/>
      <c r="C4" s="27"/>
      <c r="D4" s="28"/>
      <c r="E4" s="27"/>
      <c r="F4" s="27"/>
      <c r="G4" s="27"/>
      <c r="H4" s="27"/>
      <c r="I4" s="27"/>
      <c r="J4" s="27"/>
      <c r="K4" s="27"/>
      <c r="L4" s="27"/>
      <c r="N4" s="27"/>
      <c r="O4" s="27"/>
      <c r="P4" s="50"/>
    </row>
    <row r="5" spans="1:18" s="26" customFormat="1">
      <c r="A5" s="46" t="s">
        <v>88</v>
      </c>
      <c r="B5" s="25"/>
      <c r="C5" s="24"/>
      <c r="D5" s="25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37"/>
    </row>
    <row r="6" spans="1:18" s="26" customFormat="1">
      <c r="A6" s="47" t="s">
        <v>38</v>
      </c>
      <c r="B6" s="38"/>
      <c r="D6" s="29"/>
    </row>
    <row r="7" spans="1:18" s="26" customFormat="1">
      <c r="A7" s="45" t="s">
        <v>11</v>
      </c>
      <c r="B7" s="39"/>
      <c r="C7" s="30"/>
      <c r="D7" s="31"/>
      <c r="E7" s="30"/>
      <c r="F7" s="30"/>
      <c r="G7" s="30"/>
      <c r="H7" s="30"/>
      <c r="I7" s="30"/>
      <c r="J7" s="30"/>
      <c r="L7" s="30"/>
      <c r="M7" s="32"/>
      <c r="N7" s="31"/>
      <c r="O7" s="32" t="s">
        <v>23</v>
      </c>
      <c r="P7" s="31">
        <f>P33</f>
        <v>20901.66</v>
      </c>
    </row>
    <row r="8" spans="1:18" s="26" customFormat="1">
      <c r="A8" s="33" t="s">
        <v>24</v>
      </c>
      <c r="B8" s="31"/>
      <c r="C8" s="30"/>
      <c r="D8" s="31"/>
      <c r="E8" s="30"/>
      <c r="F8" s="30"/>
      <c r="G8" s="30"/>
      <c r="H8" s="30"/>
      <c r="I8" s="30"/>
      <c r="J8" s="30"/>
      <c r="K8" s="33" t="s">
        <v>42</v>
      </c>
      <c r="L8" s="33"/>
      <c r="M8" s="33"/>
      <c r="N8" s="33"/>
      <c r="O8" s="33"/>
      <c r="P8" s="33"/>
    </row>
    <row r="9" spans="1:18" s="26" customFormat="1" ht="16.5" thickBot="1">
      <c r="A9" s="18"/>
      <c r="B9" s="18"/>
      <c r="C9" s="30"/>
      <c r="D9" s="31"/>
      <c r="E9" s="30"/>
      <c r="F9" s="30"/>
      <c r="G9" s="30"/>
      <c r="H9" s="34"/>
      <c r="I9" s="35"/>
      <c r="J9" s="35"/>
      <c r="K9" s="34"/>
      <c r="L9" s="18"/>
      <c r="M9" s="36"/>
      <c r="N9" s="30"/>
      <c r="O9" s="30"/>
      <c r="P9" s="30"/>
    </row>
    <row r="10" spans="1:18" s="1" customFormat="1" ht="15">
      <c r="A10" s="119" t="s">
        <v>0</v>
      </c>
      <c r="B10" s="121" t="s">
        <v>7</v>
      </c>
      <c r="C10" s="123" t="s">
        <v>12</v>
      </c>
      <c r="D10" s="125" t="s">
        <v>8</v>
      </c>
      <c r="E10" s="127" t="s">
        <v>9</v>
      </c>
      <c r="F10" s="129" t="s">
        <v>1</v>
      </c>
      <c r="G10" s="130"/>
      <c r="H10" s="130"/>
      <c r="I10" s="130"/>
      <c r="J10" s="130"/>
      <c r="K10" s="131"/>
      <c r="L10" s="129" t="s">
        <v>20</v>
      </c>
      <c r="M10" s="130"/>
      <c r="N10" s="130"/>
      <c r="O10" s="130"/>
      <c r="P10" s="131"/>
    </row>
    <row r="11" spans="1:18" s="1" customFormat="1" ht="50.25" customHeight="1" thickBot="1">
      <c r="A11" s="120"/>
      <c r="B11" s="122"/>
      <c r="C11" s="124"/>
      <c r="D11" s="126"/>
      <c r="E11" s="128"/>
      <c r="F11" s="51" t="s">
        <v>2</v>
      </c>
      <c r="G11" s="52" t="s">
        <v>13</v>
      </c>
      <c r="H11" s="53" t="s">
        <v>14</v>
      </c>
      <c r="I11" s="54" t="s">
        <v>15</v>
      </c>
      <c r="J11" s="53" t="s">
        <v>16</v>
      </c>
      <c r="K11" s="55" t="s">
        <v>17</v>
      </c>
      <c r="L11" s="56" t="s">
        <v>3</v>
      </c>
      <c r="M11" s="54" t="s">
        <v>18</v>
      </c>
      <c r="N11" s="54" t="s">
        <v>15</v>
      </c>
      <c r="O11" s="53" t="s">
        <v>16</v>
      </c>
      <c r="P11" s="57" t="s">
        <v>19</v>
      </c>
    </row>
    <row r="12" spans="1:18" s="4" customFormat="1">
      <c r="A12" s="59"/>
      <c r="B12" s="60"/>
      <c r="C12" s="67" t="s">
        <v>41</v>
      </c>
      <c r="D12" s="61"/>
      <c r="E12" s="62"/>
      <c r="F12" s="63"/>
      <c r="G12" s="64"/>
      <c r="H12" s="64">
        <f t="shared" ref="H12:H33" si="0">ROUND(F12*G12,2)</f>
        <v>0</v>
      </c>
      <c r="I12" s="64"/>
      <c r="J12" s="64"/>
      <c r="K12" s="65">
        <f t="shared" ref="K12" si="1">SUM(H12:J12)</f>
        <v>0</v>
      </c>
      <c r="L12" s="66">
        <f t="shared" ref="L12:L32" si="2">ROUND(F12*E12,2)</f>
        <v>0</v>
      </c>
      <c r="M12" s="64">
        <f t="shared" ref="M12:M30" si="3">ROUND(H12*E12,2)</f>
        <v>0</v>
      </c>
      <c r="N12" s="64">
        <f t="shared" ref="N12:N32" si="4">ROUND(I12*E12,2)</f>
        <v>0</v>
      </c>
      <c r="O12" s="64">
        <f t="shared" ref="O12" si="5">ROUND(J12*E12,2)</f>
        <v>0</v>
      </c>
      <c r="P12" s="65">
        <f t="shared" ref="P12:P30" si="6">SUM(M12:O12)</f>
        <v>0</v>
      </c>
    </row>
    <row r="13" spans="1:18" s="4" customFormat="1">
      <c r="A13" s="20"/>
      <c r="B13" s="42"/>
      <c r="C13" s="44"/>
      <c r="D13" s="106"/>
      <c r="E13" s="16"/>
      <c r="F13" s="19"/>
      <c r="G13" s="15"/>
      <c r="H13" s="15">
        <f t="shared" si="0"/>
        <v>0</v>
      </c>
      <c r="I13" s="15"/>
      <c r="J13" s="15">
        <f>ROUND((I13+H13)*8.2%,2)</f>
        <v>0</v>
      </c>
      <c r="K13" s="17">
        <f>SUM(H13:J13)</f>
        <v>0</v>
      </c>
      <c r="L13" s="14">
        <f t="shared" si="2"/>
        <v>0</v>
      </c>
      <c r="M13" s="15">
        <f t="shared" si="3"/>
        <v>0</v>
      </c>
      <c r="N13" s="15">
        <f t="shared" si="4"/>
        <v>0</v>
      </c>
      <c r="O13" s="15">
        <f>ROUND(J13*E13,2)</f>
        <v>0</v>
      </c>
      <c r="P13" s="17">
        <f t="shared" si="6"/>
        <v>0</v>
      </c>
    </row>
    <row r="14" spans="1:18" s="4" customFormat="1">
      <c r="A14" s="20">
        <v>1</v>
      </c>
      <c r="B14" s="42"/>
      <c r="C14" s="43" t="s">
        <v>96</v>
      </c>
      <c r="D14" s="106" t="s">
        <v>30</v>
      </c>
      <c r="E14" s="106">
        <v>78</v>
      </c>
      <c r="F14" s="19">
        <v>1</v>
      </c>
      <c r="G14" s="15">
        <v>5.62</v>
      </c>
      <c r="H14" s="15">
        <f t="shared" ref="H14" si="7">ROUND(F14*G14,2)</f>
        <v>5.62</v>
      </c>
      <c r="I14" s="15"/>
      <c r="J14" s="15">
        <v>2</v>
      </c>
      <c r="K14" s="17">
        <f>SUM(H14:J14)</f>
        <v>7.62</v>
      </c>
      <c r="L14" s="14">
        <f t="shared" ref="L14" si="8">ROUND(F14*E14,2)</f>
        <v>78</v>
      </c>
      <c r="M14" s="15">
        <f t="shared" ref="M14" si="9">ROUND(H14*E14,2)</f>
        <v>438.36</v>
      </c>
      <c r="N14" s="15">
        <f t="shared" ref="N14" si="10">ROUND(I14*E14,2)</f>
        <v>0</v>
      </c>
      <c r="O14" s="15">
        <f t="shared" ref="O14" si="11">ROUND(J14*E14,2)</f>
        <v>156</v>
      </c>
      <c r="P14" s="17">
        <f t="shared" ref="P14" si="12">SUM(M14:O14)</f>
        <v>594.36</v>
      </c>
      <c r="R14" s="108"/>
    </row>
    <row r="15" spans="1:18" s="4" customFormat="1">
      <c r="A15" s="20">
        <v>2</v>
      </c>
      <c r="B15" s="42"/>
      <c r="C15" s="43" t="s">
        <v>89</v>
      </c>
      <c r="D15" s="106" t="s">
        <v>29</v>
      </c>
      <c r="E15" s="106">
        <v>320</v>
      </c>
      <c r="F15" s="19">
        <v>0.5</v>
      </c>
      <c r="G15" s="15">
        <v>5.62</v>
      </c>
      <c r="H15" s="15">
        <f t="shared" si="0"/>
        <v>2.81</v>
      </c>
      <c r="I15" s="15"/>
      <c r="J15" s="15">
        <v>1.5</v>
      </c>
      <c r="K15" s="17">
        <f>SUM(H15:J15)</f>
        <v>4.3100000000000005</v>
      </c>
      <c r="L15" s="14">
        <f t="shared" si="2"/>
        <v>160</v>
      </c>
      <c r="M15" s="15">
        <f t="shared" si="3"/>
        <v>899.2</v>
      </c>
      <c r="N15" s="15">
        <f t="shared" si="4"/>
        <v>0</v>
      </c>
      <c r="O15" s="15">
        <f t="shared" ref="O15:O32" si="13">ROUND(J15*E15,2)</f>
        <v>480</v>
      </c>
      <c r="P15" s="17">
        <f t="shared" si="6"/>
        <v>1379.2</v>
      </c>
      <c r="R15" s="108"/>
    </row>
    <row r="16" spans="1:18" s="4" customFormat="1" ht="45">
      <c r="A16" s="20">
        <v>3</v>
      </c>
      <c r="B16" s="42"/>
      <c r="C16" s="43" t="s">
        <v>90</v>
      </c>
      <c r="D16" s="106" t="s">
        <v>29</v>
      </c>
      <c r="E16" s="106">
        <v>75</v>
      </c>
      <c r="F16" s="19">
        <v>2.1</v>
      </c>
      <c r="G16" s="15">
        <v>5.62</v>
      </c>
      <c r="H16" s="15">
        <f t="shared" si="0"/>
        <v>11.8</v>
      </c>
      <c r="I16" s="15"/>
      <c r="J16" s="15">
        <f t="shared" ref="J16:J30" si="14">ROUND((I16+H16)*8.2%,2)</f>
        <v>0.97</v>
      </c>
      <c r="K16" s="17">
        <f t="shared" ref="K16:K30" si="15">SUM(H16:J16)</f>
        <v>12.770000000000001</v>
      </c>
      <c r="L16" s="14">
        <f t="shared" si="2"/>
        <v>157.5</v>
      </c>
      <c r="M16" s="15">
        <f t="shared" si="3"/>
        <v>885</v>
      </c>
      <c r="N16" s="15">
        <f t="shared" si="4"/>
        <v>0</v>
      </c>
      <c r="O16" s="15">
        <f t="shared" si="13"/>
        <v>72.75</v>
      </c>
      <c r="P16" s="17">
        <f t="shared" si="6"/>
        <v>957.75</v>
      </c>
    </row>
    <row r="17" spans="1:18" s="4" customFormat="1">
      <c r="A17" s="20"/>
      <c r="B17" s="42"/>
      <c r="C17" s="78" t="s">
        <v>98</v>
      </c>
      <c r="D17" s="106" t="s">
        <v>54</v>
      </c>
      <c r="E17" s="106">
        <f>E16*2*10</f>
        <v>1500</v>
      </c>
      <c r="F17" s="19"/>
      <c r="G17" s="15"/>
      <c r="H17" s="15">
        <f t="shared" ref="H17:H18" si="16">ROUND(F17*G17,2)</f>
        <v>0</v>
      </c>
      <c r="I17" s="15">
        <v>0.38</v>
      </c>
      <c r="J17" s="15"/>
      <c r="K17" s="17">
        <f t="shared" si="15"/>
        <v>0.38</v>
      </c>
      <c r="L17" s="14">
        <f t="shared" ref="L17:L18" si="17">ROUND(F17*E17,2)</f>
        <v>0</v>
      </c>
      <c r="M17" s="15">
        <f t="shared" ref="M17:M18" si="18">ROUND(H17*E17,2)</f>
        <v>0</v>
      </c>
      <c r="N17" s="15">
        <f t="shared" ref="N17:N18" si="19">ROUND(I17*E17,2)</f>
        <v>570</v>
      </c>
      <c r="O17" s="15">
        <f t="shared" ref="O17:O18" si="20">ROUND(J17*E17,2)</f>
        <v>0</v>
      </c>
      <c r="P17" s="17">
        <f t="shared" ref="P17:P18" si="21">SUM(M17:O17)</f>
        <v>570</v>
      </c>
    </row>
    <row r="18" spans="1:18" s="4" customFormat="1" ht="30">
      <c r="A18" s="20"/>
      <c r="B18" s="42"/>
      <c r="C18" s="78" t="s">
        <v>99</v>
      </c>
      <c r="D18" s="106" t="s">
        <v>54</v>
      </c>
      <c r="E18" s="106">
        <f>E16*2</f>
        <v>150</v>
      </c>
      <c r="F18" s="19"/>
      <c r="G18" s="15"/>
      <c r="H18" s="15">
        <f t="shared" si="16"/>
        <v>0</v>
      </c>
      <c r="I18" s="15">
        <v>0.67</v>
      </c>
      <c r="J18" s="15"/>
      <c r="K18" s="17">
        <f t="shared" si="15"/>
        <v>0.67</v>
      </c>
      <c r="L18" s="14">
        <f t="shared" si="17"/>
        <v>0</v>
      </c>
      <c r="M18" s="15">
        <f t="shared" si="18"/>
        <v>0</v>
      </c>
      <c r="N18" s="15">
        <f t="shared" si="19"/>
        <v>100.5</v>
      </c>
      <c r="O18" s="15">
        <f t="shared" si="20"/>
        <v>0</v>
      </c>
      <c r="P18" s="17">
        <f t="shared" si="21"/>
        <v>100.5</v>
      </c>
    </row>
    <row r="19" spans="1:18" s="4" customFormat="1" ht="30">
      <c r="A19" s="20">
        <v>4</v>
      </c>
      <c r="B19" s="42"/>
      <c r="C19" s="43" t="s">
        <v>100</v>
      </c>
      <c r="D19" s="106" t="s">
        <v>29</v>
      </c>
      <c r="E19" s="106">
        <v>320</v>
      </c>
      <c r="F19" s="19">
        <v>0.55000000000000004</v>
      </c>
      <c r="G19" s="15">
        <v>5.62</v>
      </c>
      <c r="H19" s="15">
        <f t="shared" ref="H19:H20" si="22">ROUND(F19*G19,2)</f>
        <v>3.09</v>
      </c>
      <c r="I19" s="15"/>
      <c r="J19" s="15">
        <f t="shared" si="14"/>
        <v>0.25</v>
      </c>
      <c r="K19" s="17">
        <f>SUM(H19:J19)</f>
        <v>3.34</v>
      </c>
      <c r="L19" s="14">
        <f t="shared" ref="L19:L20" si="23">ROUND(F19*E19,2)</f>
        <v>176</v>
      </c>
      <c r="M19" s="15">
        <f t="shared" ref="M19:M20" si="24">ROUND(H19*E19,2)</f>
        <v>988.8</v>
      </c>
      <c r="N19" s="15">
        <f t="shared" ref="N19:N20" si="25">ROUND(I19*E19,2)</f>
        <v>0</v>
      </c>
      <c r="O19" s="15">
        <f t="shared" ref="O19:O20" si="26">ROUND(J19*E19,2)</f>
        <v>80</v>
      </c>
      <c r="P19" s="17">
        <f t="shared" ref="P19:P20" si="27">SUM(M19:O19)</f>
        <v>1068.8</v>
      </c>
    </row>
    <row r="20" spans="1:18" s="4" customFormat="1">
      <c r="A20" s="20"/>
      <c r="B20" s="42"/>
      <c r="C20" s="78" t="s">
        <v>95</v>
      </c>
      <c r="D20" s="106" t="s">
        <v>54</v>
      </c>
      <c r="E20" s="106">
        <f>E19*4</f>
        <v>1280</v>
      </c>
      <c r="F20" s="19"/>
      <c r="G20" s="15"/>
      <c r="H20" s="15">
        <f t="shared" si="22"/>
        <v>0</v>
      </c>
      <c r="I20" s="15">
        <v>0.55000000000000004</v>
      </c>
      <c r="J20" s="15"/>
      <c r="K20" s="17">
        <f>SUM(H20:J20)</f>
        <v>0.55000000000000004</v>
      </c>
      <c r="L20" s="14">
        <f t="shared" si="23"/>
        <v>0</v>
      </c>
      <c r="M20" s="15">
        <f t="shared" si="24"/>
        <v>0</v>
      </c>
      <c r="N20" s="15">
        <f t="shared" si="25"/>
        <v>704</v>
      </c>
      <c r="O20" s="15">
        <f t="shared" si="26"/>
        <v>0</v>
      </c>
      <c r="P20" s="17">
        <f t="shared" si="27"/>
        <v>704</v>
      </c>
    </row>
    <row r="21" spans="1:18" s="4" customFormat="1">
      <c r="A21" s="20">
        <v>5</v>
      </c>
      <c r="B21" s="42"/>
      <c r="C21" s="43" t="s">
        <v>91</v>
      </c>
      <c r="D21" s="106" t="s">
        <v>31</v>
      </c>
      <c r="E21" s="106">
        <v>3.3</v>
      </c>
      <c r="F21" s="19">
        <v>26</v>
      </c>
      <c r="G21" s="15">
        <v>5.62</v>
      </c>
      <c r="H21" s="15">
        <f t="shared" si="0"/>
        <v>146.12</v>
      </c>
      <c r="I21" s="15">
        <v>225</v>
      </c>
      <c r="J21" s="15">
        <f t="shared" si="14"/>
        <v>30.43</v>
      </c>
      <c r="K21" s="17">
        <f>SUM(H21:J21)</f>
        <v>401.55</v>
      </c>
      <c r="L21" s="14">
        <f t="shared" si="2"/>
        <v>85.8</v>
      </c>
      <c r="M21" s="15">
        <f t="shared" si="3"/>
        <v>482.2</v>
      </c>
      <c r="N21" s="15">
        <f t="shared" si="4"/>
        <v>742.5</v>
      </c>
      <c r="O21" s="15">
        <f t="shared" si="13"/>
        <v>100.42</v>
      </c>
      <c r="P21" s="17">
        <f t="shared" si="6"/>
        <v>1325.1200000000001</v>
      </c>
    </row>
    <row r="22" spans="1:18" s="4" customFormat="1">
      <c r="A22" s="20">
        <v>6</v>
      </c>
      <c r="B22" s="42"/>
      <c r="C22" s="43" t="s">
        <v>97</v>
      </c>
      <c r="D22" s="106" t="s">
        <v>29</v>
      </c>
      <c r="E22" s="106">
        <v>320</v>
      </c>
      <c r="F22" s="19">
        <v>0.6</v>
      </c>
      <c r="G22" s="15">
        <v>5.62</v>
      </c>
      <c r="H22" s="15">
        <f t="shared" si="0"/>
        <v>3.37</v>
      </c>
      <c r="I22" s="15">
        <v>2.64</v>
      </c>
      <c r="J22" s="15">
        <f>ROUND((I22+H22)*10.2%,2)</f>
        <v>0.61</v>
      </c>
      <c r="K22" s="17">
        <f t="shared" si="15"/>
        <v>6.62</v>
      </c>
      <c r="L22" s="14">
        <f t="shared" si="2"/>
        <v>192</v>
      </c>
      <c r="M22" s="15">
        <f t="shared" si="3"/>
        <v>1078.4000000000001</v>
      </c>
      <c r="N22" s="15">
        <f t="shared" si="4"/>
        <v>844.8</v>
      </c>
      <c r="O22" s="15">
        <f t="shared" si="13"/>
        <v>195.2</v>
      </c>
      <c r="P22" s="17">
        <f t="shared" si="6"/>
        <v>2118.4</v>
      </c>
    </row>
    <row r="23" spans="1:18" s="4" customFormat="1">
      <c r="A23" s="20">
        <v>7</v>
      </c>
      <c r="B23" s="42"/>
      <c r="C23" s="43" t="s">
        <v>94</v>
      </c>
      <c r="D23" s="106" t="s">
        <v>28</v>
      </c>
      <c r="E23" s="106">
        <v>1</v>
      </c>
      <c r="F23" s="19"/>
      <c r="G23" s="15"/>
      <c r="H23" s="15">
        <f t="shared" si="0"/>
        <v>0</v>
      </c>
      <c r="I23" s="15">
        <v>580</v>
      </c>
      <c r="J23" s="15"/>
      <c r="K23" s="17">
        <f t="shared" si="15"/>
        <v>580</v>
      </c>
      <c r="L23" s="14">
        <f t="shared" si="2"/>
        <v>0</v>
      </c>
      <c r="M23" s="15">
        <f t="shared" si="3"/>
        <v>0</v>
      </c>
      <c r="N23" s="15">
        <f t="shared" si="4"/>
        <v>580</v>
      </c>
      <c r="O23" s="15">
        <f t="shared" si="13"/>
        <v>0</v>
      </c>
      <c r="P23" s="17">
        <f t="shared" si="6"/>
        <v>580</v>
      </c>
    </row>
    <row r="24" spans="1:18" s="4" customFormat="1">
      <c r="A24" s="20">
        <v>8</v>
      </c>
      <c r="B24" s="42"/>
      <c r="C24" s="43" t="s">
        <v>108</v>
      </c>
      <c r="D24" s="106" t="s">
        <v>30</v>
      </c>
      <c r="E24" s="106">
        <v>78</v>
      </c>
      <c r="F24" s="19">
        <v>0.35</v>
      </c>
      <c r="G24" s="15">
        <v>5.62</v>
      </c>
      <c r="H24" s="15">
        <f t="shared" si="0"/>
        <v>1.97</v>
      </c>
      <c r="I24" s="15">
        <v>2.15</v>
      </c>
      <c r="J24" s="15">
        <f>ROUND((I24+H24)*10.2%,2)</f>
        <v>0.42</v>
      </c>
      <c r="K24" s="17">
        <f t="shared" si="15"/>
        <v>4.54</v>
      </c>
      <c r="L24" s="14">
        <f t="shared" si="2"/>
        <v>27.3</v>
      </c>
      <c r="M24" s="15">
        <f t="shared" si="3"/>
        <v>153.66</v>
      </c>
      <c r="N24" s="15">
        <f t="shared" si="4"/>
        <v>167.7</v>
      </c>
      <c r="O24" s="15">
        <f t="shared" si="13"/>
        <v>32.76</v>
      </c>
      <c r="P24" s="17">
        <f t="shared" si="6"/>
        <v>354.12</v>
      </c>
    </row>
    <row r="25" spans="1:18" s="4" customFormat="1">
      <c r="A25" s="20">
        <v>9</v>
      </c>
      <c r="B25" s="42"/>
      <c r="C25" s="43" t="s">
        <v>92</v>
      </c>
      <c r="D25" s="106" t="s">
        <v>30</v>
      </c>
      <c r="E25" s="106">
        <f>52+52+24</f>
        <v>128</v>
      </c>
      <c r="F25" s="19">
        <v>0.75</v>
      </c>
      <c r="G25" s="15">
        <v>5.62</v>
      </c>
      <c r="H25" s="15">
        <f t="shared" si="0"/>
        <v>4.22</v>
      </c>
      <c r="I25" s="15">
        <v>7.6</v>
      </c>
      <c r="J25" s="15">
        <f t="shared" si="14"/>
        <v>0.97</v>
      </c>
      <c r="K25" s="17">
        <f t="shared" si="15"/>
        <v>12.790000000000001</v>
      </c>
      <c r="L25" s="14">
        <f t="shared" si="2"/>
        <v>96</v>
      </c>
      <c r="M25" s="15">
        <f t="shared" si="3"/>
        <v>540.16</v>
      </c>
      <c r="N25" s="15">
        <f t="shared" si="4"/>
        <v>972.8</v>
      </c>
      <c r="O25" s="15">
        <f t="shared" si="13"/>
        <v>124.16</v>
      </c>
      <c r="P25" s="17">
        <f t="shared" si="6"/>
        <v>1637.1200000000001</v>
      </c>
    </row>
    <row r="26" spans="1:18" s="4" customFormat="1">
      <c r="A26" s="20">
        <v>10</v>
      </c>
      <c r="B26" s="42"/>
      <c r="C26" s="43" t="s">
        <v>93</v>
      </c>
      <c r="D26" s="106" t="s">
        <v>29</v>
      </c>
      <c r="E26" s="106">
        <f>314+32+16+8</f>
        <v>370</v>
      </c>
      <c r="F26" s="19">
        <v>0.68</v>
      </c>
      <c r="G26" s="15">
        <v>5.62</v>
      </c>
      <c r="H26" s="15">
        <f t="shared" si="0"/>
        <v>3.82</v>
      </c>
      <c r="I26" s="15"/>
      <c r="J26" s="15">
        <v>2</v>
      </c>
      <c r="K26" s="17">
        <f t="shared" si="15"/>
        <v>5.82</v>
      </c>
      <c r="L26" s="14">
        <f t="shared" si="2"/>
        <v>251.6</v>
      </c>
      <c r="M26" s="15">
        <f t="shared" si="3"/>
        <v>1413.4</v>
      </c>
      <c r="N26" s="15">
        <f t="shared" si="4"/>
        <v>0</v>
      </c>
      <c r="O26" s="15">
        <f t="shared" si="13"/>
        <v>740</v>
      </c>
      <c r="P26" s="17">
        <f t="shared" si="6"/>
        <v>2153.4</v>
      </c>
      <c r="R26" s="108"/>
    </row>
    <row r="27" spans="1:18" s="4" customFormat="1">
      <c r="A27" s="20"/>
      <c r="B27" s="42"/>
      <c r="C27" s="78" t="s">
        <v>105</v>
      </c>
      <c r="D27" s="106" t="s">
        <v>29</v>
      </c>
      <c r="E27" s="106">
        <v>370</v>
      </c>
      <c r="F27" s="19"/>
      <c r="G27" s="15">
        <v>5.62</v>
      </c>
      <c r="H27" s="15">
        <f t="shared" si="0"/>
        <v>0</v>
      </c>
      <c r="I27" s="15">
        <v>14.24</v>
      </c>
      <c r="J27" s="15">
        <f t="shared" si="14"/>
        <v>1.17</v>
      </c>
      <c r="K27" s="17">
        <f>SUM(H27:J27)</f>
        <v>15.41</v>
      </c>
      <c r="L27" s="14">
        <f t="shared" si="2"/>
        <v>0</v>
      </c>
      <c r="M27" s="15">
        <f t="shared" si="3"/>
        <v>0</v>
      </c>
      <c r="N27" s="15">
        <f t="shared" si="4"/>
        <v>5268.8</v>
      </c>
      <c r="O27" s="15">
        <f t="shared" si="13"/>
        <v>432.9</v>
      </c>
      <c r="P27" s="17">
        <f t="shared" si="6"/>
        <v>5701.7</v>
      </c>
    </row>
    <row r="28" spans="1:18" s="4" customFormat="1">
      <c r="A28" s="20"/>
      <c r="B28" s="42"/>
      <c r="C28" s="43"/>
      <c r="D28" s="106"/>
      <c r="E28" s="106"/>
      <c r="F28" s="19"/>
      <c r="G28" s="15"/>
      <c r="H28" s="15">
        <f t="shared" si="0"/>
        <v>0</v>
      </c>
      <c r="I28" s="15"/>
      <c r="J28" s="15">
        <f t="shared" si="14"/>
        <v>0</v>
      </c>
      <c r="K28" s="17">
        <f t="shared" si="15"/>
        <v>0</v>
      </c>
      <c r="L28" s="14">
        <f t="shared" si="2"/>
        <v>0</v>
      </c>
      <c r="M28" s="15">
        <f t="shared" si="3"/>
        <v>0</v>
      </c>
      <c r="N28" s="15">
        <f t="shared" si="4"/>
        <v>0</v>
      </c>
      <c r="O28" s="15">
        <f t="shared" si="13"/>
        <v>0</v>
      </c>
      <c r="P28" s="17">
        <f t="shared" si="6"/>
        <v>0</v>
      </c>
    </row>
    <row r="29" spans="1:18" s="4" customFormat="1">
      <c r="A29" s="20"/>
      <c r="B29" s="42"/>
      <c r="C29" s="43"/>
      <c r="D29" s="106"/>
      <c r="E29" s="106"/>
      <c r="F29" s="19"/>
      <c r="G29" s="15"/>
      <c r="H29" s="15">
        <f t="shared" si="0"/>
        <v>0</v>
      </c>
      <c r="I29" s="15"/>
      <c r="J29" s="15">
        <f t="shared" si="14"/>
        <v>0</v>
      </c>
      <c r="K29" s="17">
        <f t="shared" si="15"/>
        <v>0</v>
      </c>
      <c r="L29" s="14">
        <f t="shared" si="2"/>
        <v>0</v>
      </c>
      <c r="M29" s="15">
        <f t="shared" si="3"/>
        <v>0</v>
      </c>
      <c r="N29" s="15">
        <f t="shared" si="4"/>
        <v>0</v>
      </c>
      <c r="O29" s="15">
        <f t="shared" si="13"/>
        <v>0</v>
      </c>
      <c r="P29" s="17">
        <f t="shared" si="6"/>
        <v>0</v>
      </c>
    </row>
    <row r="30" spans="1:18" s="4" customFormat="1">
      <c r="A30" s="20"/>
      <c r="B30" s="42"/>
      <c r="C30" s="43"/>
      <c r="D30" s="106"/>
      <c r="E30" s="106"/>
      <c r="F30" s="19"/>
      <c r="G30" s="15"/>
      <c r="H30" s="15">
        <f t="shared" si="0"/>
        <v>0</v>
      </c>
      <c r="I30" s="15"/>
      <c r="J30" s="15">
        <f t="shared" si="14"/>
        <v>0</v>
      </c>
      <c r="K30" s="17">
        <f t="shared" si="15"/>
        <v>0</v>
      </c>
      <c r="L30" s="14">
        <f t="shared" si="2"/>
        <v>0</v>
      </c>
      <c r="M30" s="15">
        <f t="shared" si="3"/>
        <v>0</v>
      </c>
      <c r="N30" s="15">
        <f t="shared" si="4"/>
        <v>0</v>
      </c>
      <c r="O30" s="15">
        <f t="shared" si="13"/>
        <v>0</v>
      </c>
      <c r="P30" s="17">
        <f t="shared" si="6"/>
        <v>0</v>
      </c>
    </row>
    <row r="31" spans="1:18" s="4" customFormat="1">
      <c r="A31" s="99"/>
      <c r="B31" s="100"/>
      <c r="C31" s="105" t="s">
        <v>35</v>
      </c>
      <c r="D31" s="100"/>
      <c r="E31" s="101"/>
      <c r="F31" s="102"/>
      <c r="G31" s="97"/>
      <c r="H31" s="97">
        <f t="shared" si="0"/>
        <v>0</v>
      </c>
      <c r="I31" s="97"/>
      <c r="J31" s="97">
        <f t="shared" ref="J31:J32" si="28">ROUND((I31+H31)*8.2%,2)</f>
        <v>0</v>
      </c>
      <c r="K31" s="103">
        <f t="shared" ref="K31:K33" si="29">SUM(H31:J31)</f>
        <v>0</v>
      </c>
      <c r="L31" s="104">
        <f t="shared" si="2"/>
        <v>0</v>
      </c>
      <c r="M31" s="97">
        <f>SUM(M12:M30)</f>
        <v>6879.1799999999985</v>
      </c>
      <c r="N31" s="97">
        <f t="shared" si="4"/>
        <v>0</v>
      </c>
      <c r="O31" s="97">
        <f t="shared" si="13"/>
        <v>0</v>
      </c>
      <c r="P31" s="103"/>
    </row>
    <row r="32" spans="1:18" s="4" customFormat="1" ht="16.5" thickBot="1">
      <c r="A32" s="92"/>
      <c r="B32" s="93"/>
      <c r="C32" s="105" t="s">
        <v>36</v>
      </c>
      <c r="D32" s="94"/>
      <c r="E32" s="95"/>
      <c r="F32" s="96">
        <v>0</v>
      </c>
      <c r="G32" s="94"/>
      <c r="H32" s="94">
        <f t="shared" si="0"/>
        <v>0</v>
      </c>
      <c r="I32" s="94"/>
      <c r="J32" s="97">
        <f t="shared" si="28"/>
        <v>0</v>
      </c>
      <c r="K32" s="98">
        <f t="shared" si="29"/>
        <v>0</v>
      </c>
      <c r="L32" s="96">
        <f t="shared" si="2"/>
        <v>0</v>
      </c>
      <c r="M32" s="94">
        <f>ROUND(M31*24.09%,2)</f>
        <v>1657.19</v>
      </c>
      <c r="N32" s="94">
        <f t="shared" si="4"/>
        <v>0</v>
      </c>
      <c r="O32" s="94">
        <f t="shared" si="13"/>
        <v>0</v>
      </c>
      <c r="P32" s="98"/>
    </row>
    <row r="33" spans="1:16" s="4" customFormat="1" ht="16.5" thickBot="1">
      <c r="A33" s="68"/>
      <c r="B33" s="69"/>
      <c r="C33" s="70" t="s">
        <v>21</v>
      </c>
      <c r="D33" s="71"/>
      <c r="E33" s="72"/>
      <c r="F33" s="73"/>
      <c r="G33" s="71"/>
      <c r="H33" s="71">
        <f t="shared" si="0"/>
        <v>0</v>
      </c>
      <c r="I33" s="71"/>
      <c r="J33" s="71"/>
      <c r="K33" s="74">
        <f t="shared" si="29"/>
        <v>0</v>
      </c>
      <c r="L33" s="75">
        <f>SUM(L12:L32)</f>
        <v>1224.1999999999998</v>
      </c>
      <c r="M33" s="76">
        <f>M32+M31</f>
        <v>8536.369999999999</v>
      </c>
      <c r="N33" s="76">
        <f>SUM(N12:N32)</f>
        <v>9951.1</v>
      </c>
      <c r="O33" s="76">
        <f>SUM(O12:O32)</f>
        <v>2414.19</v>
      </c>
      <c r="P33" s="77">
        <f>SUM(M33:O33)</f>
        <v>20901.66</v>
      </c>
    </row>
    <row r="34" spans="1:16" s="7" customFormat="1">
      <c r="A34" s="9"/>
      <c r="B34" s="9"/>
      <c r="C34" s="8"/>
      <c r="D34" s="9"/>
      <c r="E34" s="9"/>
      <c r="F34" s="9"/>
      <c r="G34" s="9"/>
      <c r="H34" s="9"/>
      <c r="I34" s="9"/>
      <c r="J34" s="9"/>
      <c r="K34" s="109"/>
      <c r="L34" s="109"/>
      <c r="M34" s="109"/>
      <c r="N34" s="109"/>
      <c r="O34" s="109"/>
      <c r="P34" s="109"/>
    </row>
    <row r="35" spans="1:16" s="7" customFormat="1">
      <c r="A35" s="9"/>
      <c r="B35" s="9"/>
      <c r="C35" s="8"/>
      <c r="D35" s="9"/>
      <c r="E35" s="9"/>
      <c r="F35" s="9"/>
      <c r="G35" s="9"/>
      <c r="H35" s="9"/>
      <c r="I35" s="9"/>
      <c r="J35" s="9"/>
      <c r="K35" s="109"/>
      <c r="L35" s="109"/>
      <c r="M35" s="109"/>
      <c r="N35" s="109"/>
      <c r="O35" s="109"/>
      <c r="P35" s="109"/>
    </row>
    <row r="36" spans="1:16" ht="16.5">
      <c r="A36" s="2"/>
      <c r="B36" s="49" t="s">
        <v>5</v>
      </c>
      <c r="D36" s="21" t="s">
        <v>37</v>
      </c>
      <c r="H36" s="2"/>
      <c r="I36" s="2"/>
      <c r="J36" s="9"/>
      <c r="K36" s="109"/>
      <c r="L36" s="109"/>
      <c r="M36" s="109"/>
      <c r="N36" s="109"/>
      <c r="O36" s="109"/>
      <c r="P36" s="109"/>
    </row>
    <row r="37" spans="1:16" ht="16.5">
      <c r="A37" s="2"/>
      <c r="B37" s="40"/>
      <c r="D37" s="22" t="s">
        <v>4</v>
      </c>
      <c r="H37" s="10"/>
      <c r="J37" s="9"/>
      <c r="K37" s="109"/>
      <c r="L37" s="109"/>
      <c r="M37" s="109"/>
      <c r="N37" s="109"/>
      <c r="O37" s="109"/>
      <c r="P37" s="109"/>
    </row>
    <row r="38" spans="1:16" s="5" customFormat="1">
      <c r="A38" s="6"/>
      <c r="B38" s="49" t="s">
        <v>22</v>
      </c>
      <c r="D38" s="12"/>
      <c r="E38" s="13"/>
      <c r="F38" s="3"/>
      <c r="H38" s="6"/>
      <c r="I38" s="6"/>
      <c r="J38" s="6"/>
      <c r="K38" s="110"/>
      <c r="L38" s="110"/>
      <c r="M38" s="110"/>
      <c r="N38" s="110"/>
      <c r="O38" s="110"/>
      <c r="P38" s="110"/>
    </row>
    <row r="39" spans="1:16" s="5" customFormat="1">
      <c r="A39" s="6"/>
      <c r="B39" s="49"/>
      <c r="D39" s="12"/>
      <c r="E39" s="13"/>
      <c r="F39" s="3"/>
      <c r="H39" s="6"/>
      <c r="I39" s="6"/>
      <c r="J39" s="6"/>
      <c r="K39" s="110"/>
      <c r="L39" s="110"/>
      <c r="M39" s="110"/>
      <c r="N39" s="110"/>
      <c r="O39" s="110"/>
      <c r="P39" s="110"/>
    </row>
    <row r="40" spans="1:16" s="5" customFormat="1" ht="16.5">
      <c r="A40" s="6"/>
      <c r="B40" s="49" t="s">
        <v>6</v>
      </c>
      <c r="D40" s="21" t="str">
        <f>D36</f>
        <v>Aivars Mednis, 11.12.2020.</v>
      </c>
      <c r="E40" s="3"/>
      <c r="F40" s="3"/>
      <c r="H40" s="2"/>
      <c r="I40" s="6"/>
      <c r="J40" s="6"/>
      <c r="K40" s="110"/>
      <c r="L40" s="110"/>
      <c r="M40" s="110"/>
      <c r="N40" s="110"/>
      <c r="O40" s="110"/>
      <c r="P40" s="110"/>
    </row>
    <row r="41" spans="1:16" s="5" customFormat="1">
      <c r="A41" s="6"/>
      <c r="B41" s="6"/>
      <c r="C41" s="13"/>
      <c r="D41" s="22" t="s">
        <v>4</v>
      </c>
      <c r="E41" s="3"/>
      <c r="F41" s="3"/>
      <c r="H41" s="6"/>
      <c r="I41" s="6"/>
      <c r="J41" s="6"/>
      <c r="K41" s="110"/>
      <c r="L41" s="110"/>
      <c r="M41" s="110"/>
      <c r="N41" s="110"/>
      <c r="O41" s="110"/>
      <c r="P41" s="110"/>
    </row>
    <row r="42" spans="1:16" s="5" customFormat="1">
      <c r="A42" s="6"/>
      <c r="B42" s="49" t="s">
        <v>22</v>
      </c>
      <c r="C42" s="3"/>
      <c r="D42" s="12"/>
      <c r="E42" s="11"/>
      <c r="F42" s="3"/>
      <c r="G42" s="3"/>
      <c r="H42" s="6"/>
      <c r="I42" s="6"/>
      <c r="J42" s="6"/>
      <c r="K42" s="110"/>
      <c r="L42" s="110"/>
      <c r="M42" s="110"/>
      <c r="N42" s="110"/>
      <c r="O42" s="110"/>
      <c r="P42" s="110"/>
    </row>
    <row r="43" spans="1:16">
      <c r="K43" s="111"/>
      <c r="L43" s="111"/>
      <c r="M43" s="111"/>
      <c r="N43" s="111"/>
      <c r="O43" s="111"/>
      <c r="P43" s="111"/>
    </row>
    <row r="44" spans="1:16">
      <c r="K44" s="111"/>
      <c r="L44" s="111"/>
      <c r="M44" s="111"/>
      <c r="N44" s="111"/>
      <c r="O44" s="111"/>
      <c r="P44" s="111"/>
    </row>
    <row r="45" spans="1:16">
      <c r="K45" s="111"/>
      <c r="L45" s="111"/>
      <c r="M45" s="111"/>
      <c r="N45" s="111"/>
      <c r="O45" s="111"/>
      <c r="P45" s="111"/>
    </row>
    <row r="49" spans="15:15">
      <c r="O49" s="26"/>
    </row>
  </sheetData>
  <autoFilter ref="A9:P42" xr:uid="{00000000-0009-0000-0000-000002000000}"/>
  <mergeCells count="10">
    <mergeCell ref="A1:P1"/>
    <mergeCell ref="A2:P2"/>
    <mergeCell ref="A3:P3"/>
    <mergeCell ref="A10:A11"/>
    <mergeCell ref="B10:B11"/>
    <mergeCell ref="C10:C11"/>
    <mergeCell ref="D10:D11"/>
    <mergeCell ref="E10:E11"/>
    <mergeCell ref="F10:K10"/>
    <mergeCell ref="L10:P10"/>
  </mergeCells>
  <printOptions horizontalCentered="1"/>
  <pageMargins left="0.27559055118110237" right="0.27559055118110237" top="0.71" bottom="0.52" header="0.23622047244094491" footer="0.15748031496062992"/>
  <pageSetup paperSize="9" scale="7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B8FC0E-9CD1-4A3C-A1B3-23EC9D5E7C7F}">
  <dimension ref="A1:R38"/>
  <sheetViews>
    <sheetView showZeros="0" zoomScaleNormal="100" zoomScaleSheetLayoutView="100" workbookViewId="0">
      <selection activeCell="H31" sqref="H31"/>
    </sheetView>
  </sheetViews>
  <sheetFormatPr defaultRowHeight="15.75"/>
  <cols>
    <col min="1" max="1" width="8.85546875" style="12" customWidth="1"/>
    <col min="2" max="2" width="5.140625" style="12" customWidth="1"/>
    <col min="3" max="3" width="53.140625" style="3" customWidth="1"/>
    <col min="4" max="4" width="10.85546875" style="12" customWidth="1"/>
    <col min="5" max="5" width="10.5703125" style="3" customWidth="1"/>
    <col min="6" max="8" width="8.5703125" style="3" customWidth="1"/>
    <col min="9" max="9" width="11.28515625" style="3" customWidth="1"/>
    <col min="10" max="10" width="10.42578125" style="3" customWidth="1"/>
    <col min="11" max="11" width="10.5703125" style="3" customWidth="1"/>
    <col min="12" max="12" width="10.7109375" style="3" customWidth="1"/>
    <col min="13" max="13" width="11.140625" style="3" customWidth="1"/>
    <col min="14" max="14" width="11.42578125" style="3" customWidth="1"/>
    <col min="15" max="15" width="10.85546875" style="3" customWidth="1"/>
    <col min="16" max="16" width="12" style="3" customWidth="1"/>
    <col min="17" max="16384" width="9.140625" style="3"/>
  </cols>
  <sheetData>
    <row r="1" spans="1:18">
      <c r="A1" s="114" t="s">
        <v>25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</row>
    <row r="2" spans="1:18">
      <c r="A2" s="115" t="s">
        <v>69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</row>
    <row r="3" spans="1:18">
      <c r="A3" s="117" t="s">
        <v>10</v>
      </c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R3" s="27"/>
    </row>
    <row r="4" spans="1:18" s="26" customFormat="1" ht="15.75" customHeight="1">
      <c r="A4" s="23" t="s">
        <v>63</v>
      </c>
      <c r="B4" s="25"/>
      <c r="C4" s="27"/>
      <c r="D4" s="28"/>
      <c r="E4" s="27"/>
      <c r="F4" s="27"/>
      <c r="G4" s="27"/>
      <c r="H4" s="27"/>
      <c r="I4" s="27"/>
      <c r="J4" s="27"/>
      <c r="K4" s="27"/>
      <c r="L4" s="27"/>
      <c r="N4" s="27"/>
      <c r="O4" s="27"/>
      <c r="P4" s="50"/>
    </row>
    <row r="5" spans="1:18" s="26" customFormat="1">
      <c r="A5" s="46" t="s">
        <v>72</v>
      </c>
      <c r="B5" s="25"/>
      <c r="C5" s="24"/>
      <c r="D5" s="25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37"/>
    </row>
    <row r="6" spans="1:18" s="26" customFormat="1">
      <c r="A6" s="47" t="s">
        <v>38</v>
      </c>
      <c r="B6" s="38"/>
      <c r="D6" s="29"/>
    </row>
    <row r="7" spans="1:18" s="26" customFormat="1">
      <c r="A7" s="45" t="s">
        <v>11</v>
      </c>
      <c r="B7" s="39"/>
      <c r="C7" s="30"/>
      <c r="D7" s="31"/>
      <c r="E7" s="30"/>
      <c r="F7" s="30"/>
      <c r="G7" s="30"/>
      <c r="H7" s="30"/>
      <c r="I7" s="30"/>
      <c r="J7" s="30"/>
      <c r="L7" s="30"/>
      <c r="M7" s="32"/>
      <c r="N7" s="31"/>
      <c r="O7" s="32" t="s">
        <v>23</v>
      </c>
      <c r="P7" s="31">
        <f>P22</f>
        <v>16952.86</v>
      </c>
    </row>
    <row r="8" spans="1:18" s="26" customFormat="1">
      <c r="A8" s="33" t="s">
        <v>24</v>
      </c>
      <c r="B8" s="31"/>
      <c r="C8" s="30"/>
      <c r="D8" s="31"/>
      <c r="E8" s="30"/>
      <c r="F8" s="30"/>
      <c r="G8" s="30"/>
      <c r="H8" s="30"/>
      <c r="I8" s="30"/>
      <c r="J8" s="30"/>
      <c r="K8" s="33" t="s">
        <v>42</v>
      </c>
      <c r="L8" s="33"/>
      <c r="M8" s="33"/>
      <c r="N8" s="33"/>
      <c r="O8" s="33"/>
      <c r="P8" s="33"/>
    </row>
    <row r="9" spans="1:18" s="26" customFormat="1" ht="16.5" thickBot="1">
      <c r="A9" s="18"/>
      <c r="B9" s="18"/>
      <c r="C9" s="30"/>
      <c r="D9" s="31"/>
      <c r="E9" s="30"/>
      <c r="F9" s="30"/>
      <c r="G9" s="30"/>
      <c r="H9" s="34"/>
      <c r="I9" s="35"/>
      <c r="J9" s="35"/>
      <c r="K9" s="34"/>
      <c r="L9" s="18"/>
      <c r="M9" s="36"/>
      <c r="N9" s="30"/>
      <c r="O9" s="30"/>
      <c r="P9" s="30"/>
    </row>
    <row r="10" spans="1:18" s="1" customFormat="1" ht="15">
      <c r="A10" s="119" t="s">
        <v>0</v>
      </c>
      <c r="B10" s="121" t="s">
        <v>7</v>
      </c>
      <c r="C10" s="123" t="s">
        <v>12</v>
      </c>
      <c r="D10" s="125" t="s">
        <v>8</v>
      </c>
      <c r="E10" s="127" t="s">
        <v>9</v>
      </c>
      <c r="F10" s="129" t="s">
        <v>1</v>
      </c>
      <c r="G10" s="130"/>
      <c r="H10" s="130"/>
      <c r="I10" s="130"/>
      <c r="J10" s="130"/>
      <c r="K10" s="131"/>
      <c r="L10" s="129" t="s">
        <v>20</v>
      </c>
      <c r="M10" s="130"/>
      <c r="N10" s="130"/>
      <c r="O10" s="130"/>
      <c r="P10" s="131"/>
    </row>
    <row r="11" spans="1:18" s="1" customFormat="1" ht="54" customHeight="1" thickBot="1">
      <c r="A11" s="120"/>
      <c r="B11" s="122"/>
      <c r="C11" s="124"/>
      <c r="D11" s="126"/>
      <c r="E11" s="128"/>
      <c r="F11" s="51" t="s">
        <v>2</v>
      </c>
      <c r="G11" s="52" t="s">
        <v>13</v>
      </c>
      <c r="H11" s="53" t="s">
        <v>14</v>
      </c>
      <c r="I11" s="54" t="s">
        <v>15</v>
      </c>
      <c r="J11" s="53" t="s">
        <v>16</v>
      </c>
      <c r="K11" s="55" t="s">
        <v>17</v>
      </c>
      <c r="L11" s="56" t="s">
        <v>3</v>
      </c>
      <c r="M11" s="54" t="s">
        <v>18</v>
      </c>
      <c r="N11" s="54" t="s">
        <v>15</v>
      </c>
      <c r="O11" s="53" t="s">
        <v>16</v>
      </c>
      <c r="P11" s="57" t="s">
        <v>19</v>
      </c>
    </row>
    <row r="12" spans="1:18" s="4" customFormat="1">
      <c r="A12" s="59"/>
      <c r="B12" s="60"/>
      <c r="C12" s="67" t="s">
        <v>41</v>
      </c>
      <c r="D12" s="61"/>
      <c r="E12" s="62"/>
      <c r="F12" s="63"/>
      <c r="G12" s="64"/>
      <c r="H12" s="64">
        <f t="shared" ref="H12:H22" si="0">ROUND(F12*G12,2)</f>
        <v>0</v>
      </c>
      <c r="I12" s="64"/>
      <c r="J12" s="64"/>
      <c r="K12" s="65">
        <f t="shared" ref="K12" si="1">SUM(H12:J12)</f>
        <v>0</v>
      </c>
      <c r="L12" s="66">
        <f t="shared" ref="L12:L21" si="2">ROUND(F12*E12,2)</f>
        <v>0</v>
      </c>
      <c r="M12" s="64">
        <f t="shared" ref="M12:M19" si="3">ROUND(H12*E12,2)</f>
        <v>0</v>
      </c>
      <c r="N12" s="64">
        <f t="shared" ref="N12:N21" si="4">ROUND(I12*E12,2)</f>
        <v>0</v>
      </c>
      <c r="O12" s="64">
        <f t="shared" ref="O12" si="5">ROUND(J12*E12,2)</f>
        <v>0</v>
      </c>
      <c r="P12" s="65">
        <f t="shared" ref="P12:P19" si="6">SUM(M12:O12)</f>
        <v>0</v>
      </c>
    </row>
    <row r="13" spans="1:18" s="4" customFormat="1">
      <c r="A13" s="20"/>
      <c r="B13" s="42"/>
      <c r="C13" s="44"/>
      <c r="D13" s="106"/>
      <c r="E13" s="16"/>
      <c r="F13" s="19"/>
      <c r="G13" s="15"/>
      <c r="H13" s="15">
        <f t="shared" si="0"/>
        <v>0</v>
      </c>
      <c r="I13" s="15"/>
      <c r="J13" s="15">
        <f>ROUND((I13+H13)*8.2%,2)</f>
        <v>0</v>
      </c>
      <c r="K13" s="17">
        <f>SUM(H13:J13)</f>
        <v>0</v>
      </c>
      <c r="L13" s="14">
        <f t="shared" si="2"/>
        <v>0</v>
      </c>
      <c r="M13" s="15">
        <f t="shared" si="3"/>
        <v>0</v>
      </c>
      <c r="N13" s="15">
        <f t="shared" si="4"/>
        <v>0</v>
      </c>
      <c r="O13" s="15">
        <f>ROUND(J13*E13,2)</f>
        <v>0</v>
      </c>
      <c r="P13" s="17">
        <f t="shared" si="6"/>
        <v>0</v>
      </c>
    </row>
    <row r="14" spans="1:18" s="4" customFormat="1">
      <c r="A14" s="20">
        <v>1</v>
      </c>
      <c r="B14" s="42"/>
      <c r="C14" s="43" t="s">
        <v>67</v>
      </c>
      <c r="D14" s="106" t="s">
        <v>26</v>
      </c>
      <c r="E14" s="106">
        <v>18</v>
      </c>
      <c r="F14" s="19"/>
      <c r="G14" s="15"/>
      <c r="H14" s="15">
        <f t="shared" si="0"/>
        <v>0</v>
      </c>
      <c r="I14" s="15">
        <v>664</v>
      </c>
      <c r="J14" s="15"/>
      <c r="K14" s="17">
        <f>SUM(H14:J14)</f>
        <v>664</v>
      </c>
      <c r="L14" s="14">
        <f t="shared" si="2"/>
        <v>0</v>
      </c>
      <c r="M14" s="15">
        <f t="shared" si="3"/>
        <v>0</v>
      </c>
      <c r="N14" s="15">
        <f t="shared" si="4"/>
        <v>11952</v>
      </c>
      <c r="O14" s="15">
        <f t="shared" ref="O14:O21" si="7">ROUND(J14*E14,2)</f>
        <v>0</v>
      </c>
      <c r="P14" s="17">
        <f t="shared" si="6"/>
        <v>11952</v>
      </c>
      <c r="R14" s="108"/>
    </row>
    <row r="15" spans="1:18" s="4" customFormat="1">
      <c r="A15" s="20">
        <v>2</v>
      </c>
      <c r="B15" s="42"/>
      <c r="C15" s="43" t="s">
        <v>70</v>
      </c>
      <c r="D15" s="106" t="s">
        <v>26</v>
      </c>
      <c r="E15" s="106">
        <v>18</v>
      </c>
      <c r="F15" s="19">
        <v>16</v>
      </c>
      <c r="G15" s="15">
        <v>5.62</v>
      </c>
      <c r="H15" s="15">
        <f t="shared" si="0"/>
        <v>89.92</v>
      </c>
      <c r="I15" s="15">
        <v>12</v>
      </c>
      <c r="J15" s="15">
        <f>ROUND((I15+H15)*8.2%,2)</f>
        <v>8.36</v>
      </c>
      <c r="K15" s="17">
        <f t="shared" ref="K15:K19" si="8">SUM(H15:J15)</f>
        <v>110.28</v>
      </c>
      <c r="L15" s="14">
        <f t="shared" si="2"/>
        <v>288</v>
      </c>
      <c r="M15" s="15">
        <f t="shared" si="3"/>
        <v>1618.56</v>
      </c>
      <c r="N15" s="15">
        <f t="shared" si="4"/>
        <v>216</v>
      </c>
      <c r="O15" s="15">
        <f t="shared" si="7"/>
        <v>150.47999999999999</v>
      </c>
      <c r="P15" s="17">
        <f t="shared" si="6"/>
        <v>1985.04</v>
      </c>
    </row>
    <row r="16" spans="1:18" s="4" customFormat="1">
      <c r="A16" s="20">
        <v>3</v>
      </c>
      <c r="B16" s="42"/>
      <c r="C16" s="43" t="s">
        <v>71</v>
      </c>
      <c r="D16" s="106" t="s">
        <v>30</v>
      </c>
      <c r="E16" s="106">
        <v>120</v>
      </c>
      <c r="F16" s="19">
        <v>0.25</v>
      </c>
      <c r="G16" s="15">
        <v>5.62</v>
      </c>
      <c r="H16" s="15">
        <f t="shared" ref="H16" si="9">ROUND(F16*G16,2)</f>
        <v>1.41</v>
      </c>
      <c r="I16" s="15">
        <v>1.05</v>
      </c>
      <c r="J16" s="15">
        <f t="shared" ref="J16:J17" si="10">ROUND((I16+H16)*8.2%,2)</f>
        <v>0.2</v>
      </c>
      <c r="K16" s="17">
        <f>SUM(H16:J16)</f>
        <v>2.66</v>
      </c>
      <c r="L16" s="14">
        <f t="shared" ref="L16" si="11">ROUND(F16*E16,2)</f>
        <v>30</v>
      </c>
      <c r="M16" s="15">
        <f t="shared" ref="M16" si="12">ROUND(H16*E16,2)</f>
        <v>169.2</v>
      </c>
      <c r="N16" s="15">
        <f t="shared" ref="N16" si="13">ROUND(I16*E16,2)</f>
        <v>126</v>
      </c>
      <c r="O16" s="15">
        <f t="shared" ref="O16" si="14">ROUND(J16*E16,2)</f>
        <v>24</v>
      </c>
      <c r="P16" s="17">
        <f t="shared" ref="P16" si="15">SUM(M16:O16)</f>
        <v>319.2</v>
      </c>
    </row>
    <row r="17" spans="1:16" s="4" customFormat="1">
      <c r="A17" s="20">
        <v>4</v>
      </c>
      <c r="B17" s="42"/>
      <c r="C17" s="43" t="s">
        <v>68</v>
      </c>
      <c r="D17" s="106" t="s">
        <v>30</v>
      </c>
      <c r="E17" s="106">
        <v>60</v>
      </c>
      <c r="F17" s="19">
        <v>1.4</v>
      </c>
      <c r="G17" s="15">
        <v>5.62</v>
      </c>
      <c r="H17" s="15">
        <f t="shared" si="0"/>
        <v>7.87</v>
      </c>
      <c r="I17" s="15">
        <v>6.8</v>
      </c>
      <c r="J17" s="15">
        <f t="shared" si="10"/>
        <v>1.2</v>
      </c>
      <c r="K17" s="17">
        <f>SUM(H17:J17)</f>
        <v>15.87</v>
      </c>
      <c r="L17" s="14">
        <f t="shared" si="2"/>
        <v>84</v>
      </c>
      <c r="M17" s="15">
        <f t="shared" si="3"/>
        <v>472.2</v>
      </c>
      <c r="N17" s="15">
        <f t="shared" si="4"/>
        <v>408</v>
      </c>
      <c r="O17" s="15">
        <f t="shared" si="7"/>
        <v>72</v>
      </c>
      <c r="P17" s="17">
        <f t="shared" si="6"/>
        <v>952.2</v>
      </c>
    </row>
    <row r="18" spans="1:16" s="4" customFormat="1">
      <c r="A18" s="20">
        <v>5</v>
      </c>
      <c r="B18" s="42"/>
      <c r="C18" s="43" t="s">
        <v>34</v>
      </c>
      <c r="D18" s="106" t="s">
        <v>28</v>
      </c>
      <c r="E18" s="106">
        <v>1</v>
      </c>
      <c r="F18" s="19"/>
      <c r="G18" s="15"/>
      <c r="H18" s="15">
        <f t="shared" si="0"/>
        <v>0</v>
      </c>
      <c r="I18" s="15"/>
      <c r="J18" s="15">
        <v>1200</v>
      </c>
      <c r="K18" s="17">
        <f t="shared" si="8"/>
        <v>1200</v>
      </c>
      <c r="L18" s="14">
        <f t="shared" si="2"/>
        <v>0</v>
      </c>
      <c r="M18" s="15">
        <f t="shared" si="3"/>
        <v>0</v>
      </c>
      <c r="N18" s="15">
        <f t="shared" si="4"/>
        <v>0</v>
      </c>
      <c r="O18" s="15">
        <f t="shared" si="7"/>
        <v>1200</v>
      </c>
      <c r="P18" s="17">
        <f t="shared" si="6"/>
        <v>1200</v>
      </c>
    </row>
    <row r="19" spans="1:16" s="4" customFormat="1">
      <c r="A19" s="20"/>
      <c r="B19" s="42"/>
      <c r="C19" s="43"/>
      <c r="D19" s="106"/>
      <c r="E19" s="106"/>
      <c r="F19" s="19"/>
      <c r="G19" s="15"/>
      <c r="H19" s="15">
        <f t="shared" si="0"/>
        <v>0</v>
      </c>
      <c r="I19" s="15"/>
      <c r="J19" s="15">
        <f t="shared" ref="J19" si="16">ROUND((I19+H19)*8.2%,2)</f>
        <v>0</v>
      </c>
      <c r="K19" s="17">
        <f t="shared" si="8"/>
        <v>0</v>
      </c>
      <c r="L19" s="14">
        <f t="shared" si="2"/>
        <v>0</v>
      </c>
      <c r="M19" s="15">
        <f t="shared" si="3"/>
        <v>0</v>
      </c>
      <c r="N19" s="15">
        <f t="shared" si="4"/>
        <v>0</v>
      </c>
      <c r="O19" s="15">
        <f t="shared" si="7"/>
        <v>0</v>
      </c>
      <c r="P19" s="17">
        <f t="shared" si="6"/>
        <v>0</v>
      </c>
    </row>
    <row r="20" spans="1:16" s="4" customFormat="1">
      <c r="A20" s="99"/>
      <c r="B20" s="100"/>
      <c r="C20" s="105" t="s">
        <v>35</v>
      </c>
      <c r="D20" s="100"/>
      <c r="E20" s="101"/>
      <c r="F20" s="102"/>
      <c r="G20" s="97"/>
      <c r="H20" s="97">
        <f t="shared" si="0"/>
        <v>0</v>
      </c>
      <c r="I20" s="97"/>
      <c r="J20" s="97">
        <f t="shared" ref="J20:J21" si="17">ROUND((I20+H20)*8.2%,2)</f>
        <v>0</v>
      </c>
      <c r="K20" s="103">
        <f t="shared" ref="K20:K22" si="18">SUM(H20:J20)</f>
        <v>0</v>
      </c>
      <c r="L20" s="104">
        <f t="shared" si="2"/>
        <v>0</v>
      </c>
      <c r="M20" s="97">
        <f>SUM(M12:M19)</f>
        <v>2259.96</v>
      </c>
      <c r="N20" s="97">
        <f t="shared" si="4"/>
        <v>0</v>
      </c>
      <c r="O20" s="97">
        <f t="shared" si="7"/>
        <v>0</v>
      </c>
      <c r="P20" s="103"/>
    </row>
    <row r="21" spans="1:16" s="4" customFormat="1" ht="16.5" thickBot="1">
      <c r="A21" s="92"/>
      <c r="B21" s="93"/>
      <c r="C21" s="105" t="s">
        <v>36</v>
      </c>
      <c r="D21" s="94"/>
      <c r="E21" s="95"/>
      <c r="F21" s="96">
        <v>0</v>
      </c>
      <c r="G21" s="94"/>
      <c r="H21" s="94">
        <f t="shared" si="0"/>
        <v>0</v>
      </c>
      <c r="I21" s="94"/>
      <c r="J21" s="97">
        <f t="shared" si="17"/>
        <v>0</v>
      </c>
      <c r="K21" s="98">
        <f t="shared" si="18"/>
        <v>0</v>
      </c>
      <c r="L21" s="96">
        <f t="shared" si="2"/>
        <v>0</v>
      </c>
      <c r="M21" s="94">
        <f>ROUND(M20*24.09%,2)</f>
        <v>544.41999999999996</v>
      </c>
      <c r="N21" s="94">
        <f t="shared" si="4"/>
        <v>0</v>
      </c>
      <c r="O21" s="94">
        <f t="shared" si="7"/>
        <v>0</v>
      </c>
      <c r="P21" s="98"/>
    </row>
    <row r="22" spans="1:16" s="4" customFormat="1" ht="16.5" thickBot="1">
      <c r="A22" s="68"/>
      <c r="B22" s="69"/>
      <c r="C22" s="70" t="s">
        <v>21</v>
      </c>
      <c r="D22" s="71"/>
      <c r="E22" s="72"/>
      <c r="F22" s="73"/>
      <c r="G22" s="71"/>
      <c r="H22" s="71">
        <f t="shared" si="0"/>
        <v>0</v>
      </c>
      <c r="I22" s="71"/>
      <c r="J22" s="71"/>
      <c r="K22" s="74">
        <f t="shared" si="18"/>
        <v>0</v>
      </c>
      <c r="L22" s="75">
        <f>SUM(L12:L21)</f>
        <v>402</v>
      </c>
      <c r="M22" s="76">
        <f>M21+M20</f>
        <v>2804.38</v>
      </c>
      <c r="N22" s="76">
        <f>SUM(N12:N21)</f>
        <v>12702</v>
      </c>
      <c r="O22" s="76">
        <f>SUM(O12:O21)</f>
        <v>1446.48</v>
      </c>
      <c r="P22" s="77">
        <f>SUM(M22:O22)</f>
        <v>16952.86</v>
      </c>
    </row>
    <row r="23" spans="1:16" s="7" customFormat="1">
      <c r="A23" s="9"/>
      <c r="B23" s="9"/>
      <c r="C23" s="8"/>
      <c r="D23" s="9"/>
      <c r="E23" s="9"/>
      <c r="F23" s="9"/>
      <c r="G23" s="9"/>
      <c r="H23" s="9"/>
      <c r="I23" s="9"/>
      <c r="J23" s="9"/>
      <c r="K23" s="109"/>
      <c r="L23" s="109"/>
      <c r="M23" s="109"/>
      <c r="N23" s="109"/>
      <c r="O23" s="109"/>
      <c r="P23" s="109"/>
    </row>
    <row r="24" spans="1:16" s="7" customFormat="1">
      <c r="A24" s="9"/>
      <c r="B24" s="9"/>
      <c r="C24" s="8"/>
      <c r="D24" s="9"/>
      <c r="E24" s="9"/>
      <c r="F24" s="9"/>
      <c r="G24" s="9"/>
      <c r="H24" s="9"/>
      <c r="I24" s="9"/>
      <c r="J24" s="9"/>
      <c r="K24" s="109"/>
      <c r="L24" s="109"/>
      <c r="M24" s="109"/>
      <c r="N24" s="109"/>
      <c r="O24" s="109"/>
      <c r="P24" s="109"/>
    </row>
    <row r="25" spans="1:16" ht="16.5">
      <c r="A25" s="2"/>
      <c r="B25" s="49" t="s">
        <v>5</v>
      </c>
      <c r="D25" s="21" t="s">
        <v>37</v>
      </c>
      <c r="H25" s="2"/>
      <c r="I25" s="2"/>
      <c r="J25" s="9"/>
      <c r="K25" s="109"/>
      <c r="L25" s="109"/>
      <c r="M25" s="109"/>
      <c r="N25" s="109"/>
      <c r="O25" s="109"/>
      <c r="P25" s="109"/>
    </row>
    <row r="26" spans="1:16" ht="16.5">
      <c r="A26" s="2"/>
      <c r="B26" s="40"/>
      <c r="D26" s="22" t="s">
        <v>4</v>
      </c>
      <c r="H26" s="10"/>
      <c r="J26" s="9"/>
      <c r="K26" s="109"/>
      <c r="L26" s="109"/>
      <c r="M26" s="109"/>
      <c r="N26" s="109"/>
      <c r="O26" s="109"/>
      <c r="P26" s="109"/>
    </row>
    <row r="27" spans="1:16" s="5" customFormat="1">
      <c r="A27" s="6"/>
      <c r="B27" s="49" t="s">
        <v>22</v>
      </c>
      <c r="D27" s="12"/>
      <c r="E27" s="13"/>
      <c r="F27" s="3"/>
      <c r="H27" s="6"/>
      <c r="I27" s="6"/>
      <c r="J27" s="6"/>
      <c r="K27" s="110"/>
      <c r="L27" s="110"/>
      <c r="M27" s="110"/>
      <c r="N27" s="110"/>
      <c r="O27" s="110"/>
      <c r="P27" s="110"/>
    </row>
    <row r="28" spans="1:16" s="5" customFormat="1">
      <c r="A28" s="6"/>
      <c r="B28" s="49"/>
      <c r="D28" s="12"/>
      <c r="E28" s="13"/>
      <c r="F28" s="3"/>
      <c r="H28" s="6"/>
      <c r="I28" s="6"/>
      <c r="J28" s="6"/>
      <c r="K28" s="110"/>
      <c r="L28" s="110"/>
      <c r="M28" s="110"/>
      <c r="N28" s="110"/>
      <c r="O28" s="110"/>
      <c r="P28" s="110"/>
    </row>
    <row r="29" spans="1:16" s="5" customFormat="1" ht="16.5">
      <c r="A29" s="6"/>
      <c r="B29" s="49" t="s">
        <v>6</v>
      </c>
      <c r="D29" s="21" t="str">
        <f>D25</f>
        <v>Aivars Mednis, 11.12.2020.</v>
      </c>
      <c r="E29" s="3"/>
      <c r="F29" s="3"/>
      <c r="H29" s="2"/>
      <c r="I29" s="6"/>
      <c r="J29" s="6"/>
      <c r="K29" s="110"/>
      <c r="L29" s="110"/>
      <c r="M29" s="110"/>
      <c r="N29" s="110"/>
      <c r="O29" s="110"/>
      <c r="P29" s="110"/>
    </row>
    <row r="30" spans="1:16" s="5" customFormat="1">
      <c r="A30" s="6"/>
      <c r="B30" s="6"/>
      <c r="C30" s="13"/>
      <c r="D30" s="22" t="s">
        <v>4</v>
      </c>
      <c r="E30" s="3"/>
      <c r="F30" s="3"/>
      <c r="H30" s="6"/>
      <c r="I30" s="6"/>
      <c r="J30" s="6"/>
      <c r="K30" s="110"/>
      <c r="L30" s="110"/>
      <c r="M30" s="110"/>
      <c r="N30" s="110"/>
      <c r="O30" s="110"/>
      <c r="P30" s="110"/>
    </row>
    <row r="31" spans="1:16" s="5" customFormat="1">
      <c r="A31" s="6"/>
      <c r="B31" s="49" t="s">
        <v>22</v>
      </c>
      <c r="C31" s="3"/>
      <c r="D31" s="12"/>
      <c r="E31" s="11"/>
      <c r="F31" s="3"/>
      <c r="G31" s="3"/>
      <c r="H31" s="6"/>
      <c r="I31" s="6"/>
      <c r="J31" s="6"/>
      <c r="K31" s="110"/>
      <c r="L31" s="110"/>
      <c r="M31" s="110"/>
      <c r="N31" s="110"/>
      <c r="O31" s="110"/>
      <c r="P31" s="110"/>
    </row>
    <row r="32" spans="1:16">
      <c r="K32" s="111"/>
      <c r="L32" s="111"/>
      <c r="M32" s="111"/>
      <c r="N32" s="111"/>
      <c r="O32" s="111"/>
      <c r="P32" s="111"/>
    </row>
    <row r="33" spans="11:16">
      <c r="K33" s="111"/>
      <c r="L33" s="111"/>
      <c r="M33" s="111"/>
      <c r="N33" s="111"/>
      <c r="O33" s="111"/>
      <c r="P33" s="111"/>
    </row>
    <row r="34" spans="11:16">
      <c r="K34" s="111"/>
      <c r="L34" s="111"/>
      <c r="M34" s="111"/>
      <c r="N34" s="111"/>
      <c r="O34" s="111"/>
      <c r="P34" s="111"/>
    </row>
    <row r="38" spans="11:16">
      <c r="O38" s="26"/>
    </row>
  </sheetData>
  <autoFilter ref="A9:P31" xr:uid="{00000000-0009-0000-0000-000002000000}"/>
  <mergeCells count="10">
    <mergeCell ref="A1:P1"/>
    <mergeCell ref="A2:P2"/>
    <mergeCell ref="A3:P3"/>
    <mergeCell ref="A10:A11"/>
    <mergeCell ref="B10:B11"/>
    <mergeCell ref="C10:C11"/>
    <mergeCell ref="D10:D11"/>
    <mergeCell ref="E10:E11"/>
    <mergeCell ref="F10:K10"/>
    <mergeCell ref="L10:P10"/>
  </mergeCells>
  <printOptions horizontalCentered="1"/>
  <pageMargins left="0.27559055118110237" right="0.27559055118110237" top="0.71" bottom="0.52" header="0.23622047244094491" footer="0.15748031496062992"/>
  <pageSetup paperSize="9" scale="7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D705BE-F4BD-4150-BAA6-5FAE7762240F}">
  <dimension ref="A1:R46"/>
  <sheetViews>
    <sheetView showZeros="0" zoomScaleNormal="100" zoomScaleSheetLayoutView="100" workbookViewId="0">
      <selection activeCell="R27" sqref="R27"/>
    </sheetView>
  </sheetViews>
  <sheetFormatPr defaultRowHeight="15.75"/>
  <cols>
    <col min="1" max="1" width="8.85546875" style="12" customWidth="1"/>
    <col min="2" max="2" width="5.140625" style="12" customWidth="1"/>
    <col min="3" max="3" width="53.140625" style="3" customWidth="1"/>
    <col min="4" max="4" width="10.85546875" style="12" customWidth="1"/>
    <col min="5" max="5" width="10.5703125" style="3" customWidth="1"/>
    <col min="6" max="8" width="8.5703125" style="3" customWidth="1"/>
    <col min="9" max="9" width="11.28515625" style="3" customWidth="1"/>
    <col min="10" max="10" width="10.42578125" style="3" customWidth="1"/>
    <col min="11" max="11" width="10.5703125" style="3" customWidth="1"/>
    <col min="12" max="12" width="10.7109375" style="3" customWidth="1"/>
    <col min="13" max="13" width="11.140625" style="3" customWidth="1"/>
    <col min="14" max="14" width="11.42578125" style="3" customWidth="1"/>
    <col min="15" max="15" width="10.85546875" style="3" customWidth="1"/>
    <col min="16" max="16" width="12" style="3" customWidth="1"/>
    <col min="17" max="16384" width="9.140625" style="3"/>
  </cols>
  <sheetData>
    <row r="1" spans="1:18">
      <c r="A1" s="114" t="s">
        <v>25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</row>
    <row r="2" spans="1:18">
      <c r="A2" s="115" t="s">
        <v>43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</row>
    <row r="3" spans="1:18">
      <c r="A3" s="117" t="s">
        <v>10</v>
      </c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R3" s="27"/>
    </row>
    <row r="4" spans="1:18" s="26" customFormat="1" ht="15.75" customHeight="1">
      <c r="A4" s="23" t="s">
        <v>63</v>
      </c>
      <c r="B4" s="25"/>
      <c r="C4" s="27"/>
      <c r="D4" s="28"/>
      <c r="E4" s="27"/>
      <c r="F4" s="27"/>
      <c r="G4" s="27"/>
      <c r="H4" s="27"/>
      <c r="I4" s="27"/>
      <c r="J4" s="27"/>
      <c r="K4" s="27"/>
      <c r="L4" s="27"/>
      <c r="N4" s="27"/>
      <c r="O4" s="27"/>
      <c r="P4" s="50"/>
    </row>
    <row r="5" spans="1:18" s="26" customFormat="1">
      <c r="A5" s="46" t="s">
        <v>62</v>
      </c>
      <c r="B5" s="25"/>
      <c r="C5" s="24"/>
      <c r="D5" s="25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37"/>
    </row>
    <row r="6" spans="1:18" s="26" customFormat="1">
      <c r="A6" s="47" t="s">
        <v>38</v>
      </c>
      <c r="B6" s="38"/>
      <c r="D6" s="29"/>
    </row>
    <row r="7" spans="1:18" s="26" customFormat="1">
      <c r="A7" s="45" t="s">
        <v>11</v>
      </c>
      <c r="B7" s="39"/>
      <c r="C7" s="30"/>
      <c r="D7" s="31"/>
      <c r="E7" s="30"/>
      <c r="F7" s="30"/>
      <c r="G7" s="30"/>
      <c r="H7" s="30"/>
      <c r="I7" s="30"/>
      <c r="J7" s="30"/>
      <c r="L7" s="30"/>
      <c r="M7" s="32"/>
      <c r="N7" s="31"/>
      <c r="O7" s="32" t="s">
        <v>23</v>
      </c>
      <c r="P7" s="31">
        <f>P30</f>
        <v>23128.48</v>
      </c>
    </row>
    <row r="8" spans="1:18" s="26" customFormat="1">
      <c r="A8" s="33" t="s">
        <v>24</v>
      </c>
      <c r="B8" s="31"/>
      <c r="C8" s="30"/>
      <c r="D8" s="31"/>
      <c r="E8" s="30"/>
      <c r="F8" s="30"/>
      <c r="G8" s="30"/>
      <c r="H8" s="30"/>
      <c r="I8" s="30"/>
      <c r="J8" s="30"/>
      <c r="K8" s="33" t="s">
        <v>42</v>
      </c>
      <c r="L8" s="33"/>
      <c r="M8" s="33"/>
      <c r="N8" s="33"/>
      <c r="O8" s="33"/>
      <c r="P8" s="33"/>
    </row>
    <row r="9" spans="1:18" s="26" customFormat="1" ht="16.5" thickBot="1">
      <c r="A9" s="18"/>
      <c r="B9" s="18"/>
      <c r="C9" s="30"/>
      <c r="D9" s="31"/>
      <c r="E9" s="30"/>
      <c r="F9" s="30"/>
      <c r="G9" s="30"/>
      <c r="H9" s="34"/>
      <c r="I9" s="35"/>
      <c r="J9" s="35"/>
      <c r="K9" s="34"/>
      <c r="L9" s="18"/>
      <c r="M9" s="36"/>
      <c r="N9" s="30"/>
      <c r="O9" s="30"/>
      <c r="P9" s="30"/>
    </row>
    <row r="10" spans="1:18" s="1" customFormat="1" ht="15">
      <c r="A10" s="119" t="s">
        <v>0</v>
      </c>
      <c r="B10" s="121" t="s">
        <v>7</v>
      </c>
      <c r="C10" s="123" t="s">
        <v>12</v>
      </c>
      <c r="D10" s="125" t="s">
        <v>8</v>
      </c>
      <c r="E10" s="127" t="s">
        <v>9</v>
      </c>
      <c r="F10" s="129" t="s">
        <v>1</v>
      </c>
      <c r="G10" s="130"/>
      <c r="H10" s="130"/>
      <c r="I10" s="130"/>
      <c r="J10" s="130"/>
      <c r="K10" s="131"/>
      <c r="L10" s="129" t="s">
        <v>20</v>
      </c>
      <c r="M10" s="130"/>
      <c r="N10" s="130"/>
      <c r="O10" s="130"/>
      <c r="P10" s="131"/>
    </row>
    <row r="11" spans="1:18" s="1" customFormat="1" ht="50.25" customHeight="1" thickBot="1">
      <c r="A11" s="120"/>
      <c r="B11" s="122"/>
      <c r="C11" s="124"/>
      <c r="D11" s="126"/>
      <c r="E11" s="128"/>
      <c r="F11" s="51" t="s">
        <v>2</v>
      </c>
      <c r="G11" s="52" t="s">
        <v>13</v>
      </c>
      <c r="H11" s="53" t="s">
        <v>14</v>
      </c>
      <c r="I11" s="54" t="s">
        <v>15</v>
      </c>
      <c r="J11" s="53" t="s">
        <v>16</v>
      </c>
      <c r="K11" s="55" t="s">
        <v>17</v>
      </c>
      <c r="L11" s="56" t="s">
        <v>3</v>
      </c>
      <c r="M11" s="54" t="s">
        <v>18</v>
      </c>
      <c r="N11" s="54" t="s">
        <v>15</v>
      </c>
      <c r="O11" s="53" t="s">
        <v>16</v>
      </c>
      <c r="P11" s="57" t="s">
        <v>19</v>
      </c>
    </row>
    <row r="12" spans="1:18" s="4" customFormat="1">
      <c r="A12" s="59"/>
      <c r="B12" s="60"/>
      <c r="C12" s="67" t="s">
        <v>41</v>
      </c>
      <c r="D12" s="61"/>
      <c r="E12" s="62"/>
      <c r="F12" s="63"/>
      <c r="G12" s="64"/>
      <c r="H12" s="64">
        <f t="shared" ref="H12:H30" si="0">ROUND(F12*G12,2)</f>
        <v>0</v>
      </c>
      <c r="I12" s="64"/>
      <c r="J12" s="64"/>
      <c r="K12" s="65">
        <f t="shared" ref="K12" si="1">SUM(H12:J12)</f>
        <v>0</v>
      </c>
      <c r="L12" s="66">
        <f t="shared" ref="L12:L29" si="2">ROUND(F12*E12,2)</f>
        <v>0</v>
      </c>
      <c r="M12" s="64">
        <f t="shared" ref="M12:M27" si="3">ROUND(H12*E12,2)</f>
        <v>0</v>
      </c>
      <c r="N12" s="64">
        <f t="shared" ref="N12:N29" si="4">ROUND(I12*E12,2)</f>
        <v>0</v>
      </c>
      <c r="O12" s="64">
        <f t="shared" ref="O12" si="5">ROUND(J12*E12,2)</f>
        <v>0</v>
      </c>
      <c r="P12" s="65">
        <f t="shared" ref="P12:P27" si="6">SUM(M12:O12)</f>
        <v>0</v>
      </c>
    </row>
    <row r="13" spans="1:18" s="4" customFormat="1">
      <c r="A13" s="20"/>
      <c r="B13" s="42"/>
      <c r="C13" s="44"/>
      <c r="D13" s="106"/>
      <c r="E13" s="16"/>
      <c r="F13" s="19"/>
      <c r="G13" s="15"/>
      <c r="H13" s="15">
        <f t="shared" si="0"/>
        <v>0</v>
      </c>
      <c r="I13" s="15"/>
      <c r="J13" s="15">
        <f>ROUND((I13+H13)*8.2%,2)</f>
        <v>0</v>
      </c>
      <c r="K13" s="17">
        <f>SUM(H13:J13)</f>
        <v>0</v>
      </c>
      <c r="L13" s="14">
        <f t="shared" si="2"/>
        <v>0</v>
      </c>
      <c r="M13" s="15">
        <f t="shared" si="3"/>
        <v>0</v>
      </c>
      <c r="N13" s="15">
        <f t="shared" si="4"/>
        <v>0</v>
      </c>
      <c r="O13" s="15">
        <f>ROUND(J13*E13,2)</f>
        <v>0</v>
      </c>
      <c r="P13" s="17">
        <f t="shared" si="6"/>
        <v>0</v>
      </c>
    </row>
    <row r="14" spans="1:18" s="4" customFormat="1">
      <c r="A14" s="20">
        <v>1</v>
      </c>
      <c r="B14" s="42"/>
      <c r="C14" s="43" t="s">
        <v>44</v>
      </c>
      <c r="D14" s="106" t="s">
        <v>30</v>
      </c>
      <c r="E14" s="106">
        <v>1150</v>
      </c>
      <c r="F14" s="19">
        <v>0.18</v>
      </c>
      <c r="G14" s="15">
        <v>5.62</v>
      </c>
      <c r="H14" s="15">
        <f t="shared" si="0"/>
        <v>1.01</v>
      </c>
      <c r="I14" s="15"/>
      <c r="J14" s="15">
        <f>ROUND((I14+H14)*8.2%,2)</f>
        <v>0.08</v>
      </c>
      <c r="K14" s="17">
        <f>SUM(H14:J14)</f>
        <v>1.0900000000000001</v>
      </c>
      <c r="L14" s="14">
        <f t="shared" si="2"/>
        <v>207</v>
      </c>
      <c r="M14" s="15">
        <f t="shared" si="3"/>
        <v>1161.5</v>
      </c>
      <c r="N14" s="15">
        <f t="shared" si="4"/>
        <v>0</v>
      </c>
      <c r="O14" s="15">
        <f t="shared" ref="O14:O29" si="7">ROUND(J14*E14,2)</f>
        <v>92</v>
      </c>
      <c r="P14" s="17">
        <f t="shared" si="6"/>
        <v>1253.5</v>
      </c>
      <c r="R14" s="108"/>
    </row>
    <row r="15" spans="1:18" s="4" customFormat="1">
      <c r="A15" s="20">
        <v>2</v>
      </c>
      <c r="B15" s="42"/>
      <c r="C15" s="43" t="s">
        <v>55</v>
      </c>
      <c r="D15" s="106" t="s">
        <v>30</v>
      </c>
      <c r="E15" s="106">
        <v>1150</v>
      </c>
      <c r="F15" s="19">
        <v>0.1</v>
      </c>
      <c r="G15" s="15">
        <v>5.62</v>
      </c>
      <c r="H15" s="15">
        <f t="shared" si="0"/>
        <v>0.56000000000000005</v>
      </c>
      <c r="I15" s="15"/>
      <c r="J15" s="15">
        <f>ROUND((I15+H15)*8.2%,2)</f>
        <v>0.05</v>
      </c>
      <c r="K15" s="17">
        <f t="shared" ref="K15:K26" si="8">SUM(H15:J15)</f>
        <v>0.6100000000000001</v>
      </c>
      <c r="L15" s="14">
        <f t="shared" si="2"/>
        <v>115</v>
      </c>
      <c r="M15" s="15">
        <f t="shared" si="3"/>
        <v>644</v>
      </c>
      <c r="N15" s="15">
        <f t="shared" si="4"/>
        <v>0</v>
      </c>
      <c r="O15" s="15">
        <f t="shared" si="7"/>
        <v>57.5</v>
      </c>
      <c r="P15" s="17">
        <f t="shared" si="6"/>
        <v>701.5</v>
      </c>
    </row>
    <row r="16" spans="1:18" s="4" customFormat="1">
      <c r="A16" s="20"/>
      <c r="B16" s="42"/>
      <c r="C16" s="78" t="s">
        <v>56</v>
      </c>
      <c r="D16" s="106" t="s">
        <v>29</v>
      </c>
      <c r="E16" s="106">
        <v>115</v>
      </c>
      <c r="F16" s="19"/>
      <c r="G16" s="15"/>
      <c r="H16" s="15">
        <f t="shared" ref="H16" si="9">ROUND(F16*G16,2)</f>
        <v>0</v>
      </c>
      <c r="I16" s="15">
        <v>3.17</v>
      </c>
      <c r="J16" s="15"/>
      <c r="K16" s="17">
        <f>SUM(H16:J16)</f>
        <v>3.17</v>
      </c>
      <c r="L16" s="14">
        <f t="shared" ref="L16" si="10">ROUND(F16*E16,2)</f>
        <v>0</v>
      </c>
      <c r="M16" s="15">
        <f t="shared" ref="M16" si="11">ROUND(H16*E16,2)</f>
        <v>0</v>
      </c>
      <c r="N16" s="15">
        <f t="shared" ref="N16" si="12">ROUND(I16*E16,2)</f>
        <v>364.55</v>
      </c>
      <c r="O16" s="15">
        <f t="shared" ref="O16" si="13">ROUND(J16*E16,2)</f>
        <v>0</v>
      </c>
      <c r="P16" s="17">
        <f t="shared" ref="P16" si="14">SUM(M16:O16)</f>
        <v>364.55</v>
      </c>
    </row>
    <row r="17" spans="1:18" s="4" customFormat="1">
      <c r="A17" s="20">
        <v>3</v>
      </c>
      <c r="B17" s="42"/>
      <c r="C17" s="43" t="s">
        <v>45</v>
      </c>
      <c r="D17" s="106" t="s">
        <v>30</v>
      </c>
      <c r="E17" s="106">
        <v>1150</v>
      </c>
      <c r="F17" s="19">
        <v>0.2</v>
      </c>
      <c r="G17" s="15">
        <v>5.62</v>
      </c>
      <c r="H17" s="15">
        <f t="shared" si="0"/>
        <v>1.1200000000000001</v>
      </c>
      <c r="I17" s="15"/>
      <c r="J17" s="15">
        <f t="shared" ref="J17:J18" si="15">ROUND((I17+H17)*8.2%,2)</f>
        <v>0.09</v>
      </c>
      <c r="K17" s="17">
        <f t="shared" si="8"/>
        <v>1.2100000000000002</v>
      </c>
      <c r="L17" s="14">
        <f t="shared" si="2"/>
        <v>230</v>
      </c>
      <c r="M17" s="15">
        <f t="shared" si="3"/>
        <v>1288</v>
      </c>
      <c r="N17" s="15">
        <f t="shared" si="4"/>
        <v>0</v>
      </c>
      <c r="O17" s="15">
        <f t="shared" si="7"/>
        <v>103.5</v>
      </c>
      <c r="P17" s="17">
        <f t="shared" si="6"/>
        <v>1391.5</v>
      </c>
    </row>
    <row r="18" spans="1:18" s="4" customFormat="1">
      <c r="A18" s="20">
        <v>4</v>
      </c>
      <c r="B18" s="42"/>
      <c r="C18" s="43" t="s">
        <v>46</v>
      </c>
      <c r="D18" s="106" t="s">
        <v>30</v>
      </c>
      <c r="E18" s="106">
        <v>1150</v>
      </c>
      <c r="F18" s="19">
        <v>0.15</v>
      </c>
      <c r="G18" s="15">
        <v>5.62</v>
      </c>
      <c r="H18" s="15">
        <f t="shared" si="0"/>
        <v>0.84</v>
      </c>
      <c r="I18" s="15"/>
      <c r="J18" s="15">
        <f t="shared" si="15"/>
        <v>7.0000000000000007E-2</v>
      </c>
      <c r="K18" s="17">
        <f t="shared" si="8"/>
        <v>0.90999999999999992</v>
      </c>
      <c r="L18" s="14">
        <f t="shared" si="2"/>
        <v>172.5</v>
      </c>
      <c r="M18" s="15">
        <f t="shared" si="3"/>
        <v>966</v>
      </c>
      <c r="N18" s="15">
        <f t="shared" si="4"/>
        <v>0</v>
      </c>
      <c r="O18" s="15">
        <f t="shared" si="7"/>
        <v>80.5</v>
      </c>
      <c r="P18" s="17">
        <f t="shared" si="6"/>
        <v>1046.5</v>
      </c>
    </row>
    <row r="19" spans="1:18" s="4" customFormat="1">
      <c r="A19" s="20"/>
      <c r="B19" s="42"/>
      <c r="C19" s="78" t="s">
        <v>51</v>
      </c>
      <c r="D19" s="106" t="s">
        <v>52</v>
      </c>
      <c r="E19" s="106">
        <v>24</v>
      </c>
      <c r="F19" s="19"/>
      <c r="G19" s="15"/>
      <c r="H19" s="15">
        <f t="shared" si="0"/>
        <v>0</v>
      </c>
      <c r="I19" s="15">
        <v>23.1</v>
      </c>
      <c r="J19" s="15"/>
      <c r="K19" s="17">
        <f t="shared" si="8"/>
        <v>23.1</v>
      </c>
      <c r="L19" s="14">
        <f t="shared" si="2"/>
        <v>0</v>
      </c>
      <c r="M19" s="15">
        <f t="shared" si="3"/>
        <v>0</v>
      </c>
      <c r="N19" s="15">
        <f t="shared" si="4"/>
        <v>554.4</v>
      </c>
      <c r="O19" s="15">
        <f t="shared" si="7"/>
        <v>0</v>
      </c>
      <c r="P19" s="17">
        <f t="shared" si="6"/>
        <v>554.4</v>
      </c>
    </row>
    <row r="20" spans="1:18" s="4" customFormat="1">
      <c r="A20" s="20">
        <v>5</v>
      </c>
      <c r="B20" s="42"/>
      <c r="C20" s="43" t="s">
        <v>47</v>
      </c>
      <c r="D20" s="106" t="s">
        <v>30</v>
      </c>
      <c r="E20" s="106">
        <v>1150</v>
      </c>
      <c r="F20" s="19">
        <v>0.08</v>
      </c>
      <c r="G20" s="15">
        <v>5.62</v>
      </c>
      <c r="H20" s="15">
        <f t="shared" si="0"/>
        <v>0.45</v>
      </c>
      <c r="I20" s="15"/>
      <c r="J20" s="15">
        <f>ROUND((I20+H20)*8.2%,2)</f>
        <v>0.04</v>
      </c>
      <c r="K20" s="17">
        <f t="shared" si="8"/>
        <v>0.49</v>
      </c>
      <c r="L20" s="14">
        <f t="shared" si="2"/>
        <v>92</v>
      </c>
      <c r="M20" s="15">
        <f t="shared" si="3"/>
        <v>517.5</v>
      </c>
      <c r="N20" s="15">
        <f t="shared" si="4"/>
        <v>0</v>
      </c>
      <c r="O20" s="15">
        <f t="shared" si="7"/>
        <v>46</v>
      </c>
      <c r="P20" s="17">
        <f t="shared" si="6"/>
        <v>563.5</v>
      </c>
      <c r="R20" s="108"/>
    </row>
    <row r="21" spans="1:18" s="4" customFormat="1">
      <c r="A21" s="20"/>
      <c r="B21" s="42"/>
      <c r="C21" s="78" t="s">
        <v>50</v>
      </c>
      <c r="D21" s="106" t="s">
        <v>30</v>
      </c>
      <c r="E21" s="106">
        <v>1150</v>
      </c>
      <c r="F21" s="19"/>
      <c r="G21" s="15"/>
      <c r="H21" s="15">
        <f t="shared" ref="H21" si="16">ROUND(F21*G21,2)</f>
        <v>0</v>
      </c>
      <c r="I21" s="15">
        <v>0.34</v>
      </c>
      <c r="J21" s="15"/>
      <c r="K21" s="17">
        <f>SUM(H21:J21)</f>
        <v>0.34</v>
      </c>
      <c r="L21" s="14">
        <f t="shared" ref="L21" si="17">ROUND(F21*E21,2)</f>
        <v>0</v>
      </c>
      <c r="M21" s="15">
        <f t="shared" ref="M21" si="18">ROUND(H21*E21,2)</f>
        <v>0</v>
      </c>
      <c r="N21" s="15">
        <f t="shared" ref="N21" si="19">ROUND(I21*E21,2)</f>
        <v>391</v>
      </c>
      <c r="O21" s="15">
        <f t="shared" ref="O21" si="20">ROUND(J21*E21,2)</f>
        <v>0</v>
      </c>
      <c r="P21" s="17">
        <f t="shared" ref="P21" si="21">SUM(M21:O21)</f>
        <v>391</v>
      </c>
    </row>
    <row r="22" spans="1:18" s="4" customFormat="1" ht="30">
      <c r="A22" s="20">
        <v>6</v>
      </c>
      <c r="B22" s="42"/>
      <c r="C22" s="43" t="s">
        <v>58</v>
      </c>
      <c r="D22" s="106" t="s">
        <v>30</v>
      </c>
      <c r="E22" s="106">
        <v>1150</v>
      </c>
      <c r="F22" s="19">
        <v>0.4</v>
      </c>
      <c r="G22" s="15">
        <v>5.62</v>
      </c>
      <c r="H22" s="15">
        <f t="shared" si="0"/>
        <v>2.25</v>
      </c>
      <c r="I22" s="15"/>
      <c r="J22" s="15">
        <f>ROUND((I22+H22)*8.2%,2)</f>
        <v>0.18</v>
      </c>
      <c r="K22" s="17">
        <f t="shared" si="8"/>
        <v>2.4300000000000002</v>
      </c>
      <c r="L22" s="14">
        <f t="shared" si="2"/>
        <v>460</v>
      </c>
      <c r="M22" s="15">
        <f t="shared" si="3"/>
        <v>2587.5</v>
      </c>
      <c r="N22" s="15">
        <f t="shared" si="4"/>
        <v>0</v>
      </c>
      <c r="O22" s="15">
        <f t="shared" si="7"/>
        <v>207</v>
      </c>
      <c r="P22" s="17">
        <f t="shared" si="6"/>
        <v>2794.5</v>
      </c>
    </row>
    <row r="23" spans="1:18" s="4" customFormat="1">
      <c r="A23" s="20"/>
      <c r="B23" s="42"/>
      <c r="C23" s="78" t="s">
        <v>57</v>
      </c>
      <c r="D23" s="106" t="s">
        <v>53</v>
      </c>
      <c r="E23" s="106">
        <v>780</v>
      </c>
      <c r="F23" s="19"/>
      <c r="G23" s="15"/>
      <c r="H23" s="15">
        <f t="shared" si="0"/>
        <v>0</v>
      </c>
      <c r="I23" s="15">
        <v>5.62</v>
      </c>
      <c r="J23" s="15"/>
      <c r="K23" s="17">
        <f t="shared" si="8"/>
        <v>5.62</v>
      </c>
      <c r="L23" s="14">
        <f t="shared" si="2"/>
        <v>0</v>
      </c>
      <c r="M23" s="15">
        <f t="shared" si="3"/>
        <v>0</v>
      </c>
      <c r="N23" s="15">
        <f t="shared" si="4"/>
        <v>4383.6000000000004</v>
      </c>
      <c r="O23" s="15">
        <f t="shared" si="7"/>
        <v>0</v>
      </c>
      <c r="P23" s="17">
        <f t="shared" si="6"/>
        <v>4383.6000000000004</v>
      </c>
    </row>
    <row r="24" spans="1:18" s="4" customFormat="1">
      <c r="A24" s="20"/>
      <c r="B24" s="42"/>
      <c r="C24" s="78" t="s">
        <v>59</v>
      </c>
      <c r="D24" s="106" t="s">
        <v>30</v>
      </c>
      <c r="E24" s="106">
        <v>40</v>
      </c>
      <c r="F24" s="19"/>
      <c r="G24" s="15"/>
      <c r="H24" s="15">
        <f t="shared" ref="H24" si="22">ROUND(F24*G24,2)</f>
        <v>0</v>
      </c>
      <c r="I24" s="15">
        <v>0.95</v>
      </c>
      <c r="J24" s="15"/>
      <c r="K24" s="17">
        <f t="shared" ref="K24" si="23">SUM(H24:J24)</f>
        <v>0.95</v>
      </c>
      <c r="L24" s="14">
        <f t="shared" ref="L24" si="24">ROUND(F24*E24,2)</f>
        <v>0</v>
      </c>
      <c r="M24" s="15">
        <f t="shared" ref="M24" si="25">ROUND(H24*E24,2)</f>
        <v>0</v>
      </c>
      <c r="N24" s="15">
        <f t="shared" ref="N24" si="26">ROUND(I24*E24,2)</f>
        <v>38</v>
      </c>
      <c r="O24" s="15">
        <f t="shared" ref="O24" si="27">ROUND(J24*E24,2)</f>
        <v>0</v>
      </c>
      <c r="P24" s="17">
        <f t="shared" ref="P24" si="28">SUM(M24:O24)</f>
        <v>38</v>
      </c>
    </row>
    <row r="25" spans="1:18" s="4" customFormat="1" ht="30">
      <c r="A25" s="20">
        <v>7</v>
      </c>
      <c r="B25" s="42"/>
      <c r="C25" s="43" t="s">
        <v>61</v>
      </c>
      <c r="D25" s="106" t="s">
        <v>49</v>
      </c>
      <c r="E25" s="16">
        <v>6</v>
      </c>
      <c r="F25" s="19"/>
      <c r="G25" s="15"/>
      <c r="H25" s="15">
        <f t="shared" si="0"/>
        <v>0</v>
      </c>
      <c r="I25" s="15"/>
      <c r="J25" s="15">
        <v>800</v>
      </c>
      <c r="K25" s="17">
        <f t="shared" si="8"/>
        <v>800</v>
      </c>
      <c r="L25" s="14">
        <f t="shared" si="2"/>
        <v>0</v>
      </c>
      <c r="M25" s="15">
        <f t="shared" si="3"/>
        <v>0</v>
      </c>
      <c r="N25" s="15">
        <f t="shared" si="4"/>
        <v>0</v>
      </c>
      <c r="O25" s="15">
        <f t="shared" si="7"/>
        <v>4800</v>
      </c>
      <c r="P25" s="17">
        <f t="shared" si="6"/>
        <v>4800</v>
      </c>
    </row>
    <row r="26" spans="1:18" s="4" customFormat="1">
      <c r="A26" s="20">
        <v>8</v>
      </c>
      <c r="B26" s="42"/>
      <c r="C26" s="43" t="s">
        <v>48</v>
      </c>
      <c r="D26" s="106" t="s">
        <v>60</v>
      </c>
      <c r="E26" s="16">
        <f>2*26</f>
        <v>52</v>
      </c>
      <c r="F26" s="19"/>
      <c r="G26" s="15"/>
      <c r="H26" s="15">
        <f t="shared" si="0"/>
        <v>0</v>
      </c>
      <c r="I26" s="15"/>
      <c r="J26" s="15">
        <v>60</v>
      </c>
      <c r="K26" s="17">
        <f t="shared" si="8"/>
        <v>60</v>
      </c>
      <c r="L26" s="14">
        <f t="shared" si="2"/>
        <v>0</v>
      </c>
      <c r="M26" s="15">
        <f t="shared" si="3"/>
        <v>0</v>
      </c>
      <c r="N26" s="15">
        <f t="shared" si="4"/>
        <v>0</v>
      </c>
      <c r="O26" s="15">
        <f t="shared" si="7"/>
        <v>3120</v>
      </c>
      <c r="P26" s="17">
        <f t="shared" si="6"/>
        <v>3120</v>
      </c>
    </row>
    <row r="27" spans="1:18" s="4" customFormat="1">
      <c r="A27" s="20"/>
      <c r="B27" s="42"/>
      <c r="C27" s="43"/>
      <c r="D27" s="106"/>
      <c r="E27" s="16"/>
      <c r="F27" s="19"/>
      <c r="G27" s="15"/>
      <c r="H27" s="15">
        <f t="shared" si="0"/>
        <v>0</v>
      </c>
      <c r="I27" s="15"/>
      <c r="J27" s="15">
        <f t="shared" ref="J27:J29" si="29">ROUND((I27+H27)*8.2%,2)</f>
        <v>0</v>
      </c>
      <c r="K27" s="17">
        <f t="shared" ref="K27:K30" si="30">SUM(H27:J27)</f>
        <v>0</v>
      </c>
      <c r="L27" s="14">
        <f t="shared" si="2"/>
        <v>0</v>
      </c>
      <c r="M27" s="15">
        <f t="shared" si="3"/>
        <v>0</v>
      </c>
      <c r="N27" s="15">
        <f t="shared" si="4"/>
        <v>0</v>
      </c>
      <c r="O27" s="15">
        <f t="shared" si="7"/>
        <v>0</v>
      </c>
      <c r="P27" s="17">
        <f t="shared" si="6"/>
        <v>0</v>
      </c>
    </row>
    <row r="28" spans="1:18" s="4" customFormat="1">
      <c r="A28" s="99"/>
      <c r="B28" s="100"/>
      <c r="C28" s="105" t="s">
        <v>35</v>
      </c>
      <c r="D28" s="100"/>
      <c r="E28" s="101"/>
      <c r="F28" s="102"/>
      <c r="G28" s="97"/>
      <c r="H28" s="97">
        <f t="shared" si="0"/>
        <v>0</v>
      </c>
      <c r="I28" s="97"/>
      <c r="J28" s="97">
        <f t="shared" si="29"/>
        <v>0</v>
      </c>
      <c r="K28" s="103">
        <f t="shared" si="30"/>
        <v>0</v>
      </c>
      <c r="L28" s="104">
        <f t="shared" si="2"/>
        <v>0</v>
      </c>
      <c r="M28" s="97">
        <f>SUM(M12:M27)</f>
        <v>7164.5</v>
      </c>
      <c r="N28" s="97">
        <f t="shared" si="4"/>
        <v>0</v>
      </c>
      <c r="O28" s="97">
        <f t="shared" si="7"/>
        <v>0</v>
      </c>
      <c r="P28" s="103"/>
    </row>
    <row r="29" spans="1:18" s="4" customFormat="1" ht="16.5" thickBot="1">
      <c r="A29" s="92"/>
      <c r="B29" s="93"/>
      <c r="C29" s="105" t="s">
        <v>36</v>
      </c>
      <c r="D29" s="94"/>
      <c r="E29" s="95"/>
      <c r="F29" s="96">
        <v>0</v>
      </c>
      <c r="G29" s="94"/>
      <c r="H29" s="94">
        <f t="shared" si="0"/>
        <v>0</v>
      </c>
      <c r="I29" s="94"/>
      <c r="J29" s="97">
        <f t="shared" si="29"/>
        <v>0</v>
      </c>
      <c r="K29" s="98">
        <f t="shared" si="30"/>
        <v>0</v>
      </c>
      <c r="L29" s="96">
        <f t="shared" si="2"/>
        <v>0</v>
      </c>
      <c r="M29" s="94">
        <f>ROUND(M28*24.09%,2)</f>
        <v>1725.93</v>
      </c>
      <c r="N29" s="94">
        <f t="shared" si="4"/>
        <v>0</v>
      </c>
      <c r="O29" s="94">
        <f t="shared" si="7"/>
        <v>0</v>
      </c>
      <c r="P29" s="98"/>
    </row>
    <row r="30" spans="1:18" s="4" customFormat="1" ht="16.5" thickBot="1">
      <c r="A30" s="68"/>
      <c r="B30" s="69"/>
      <c r="C30" s="70" t="s">
        <v>21</v>
      </c>
      <c r="D30" s="71"/>
      <c r="E30" s="72"/>
      <c r="F30" s="73"/>
      <c r="G30" s="71"/>
      <c r="H30" s="71">
        <f t="shared" si="0"/>
        <v>0</v>
      </c>
      <c r="I30" s="71"/>
      <c r="J30" s="71"/>
      <c r="K30" s="74">
        <f t="shared" si="30"/>
        <v>0</v>
      </c>
      <c r="L30" s="75">
        <f>SUM(L12:L29)</f>
        <v>1276.5</v>
      </c>
      <c r="M30" s="76">
        <f>M29+M28</f>
        <v>8890.43</v>
      </c>
      <c r="N30" s="76">
        <f>SUM(N12:N29)</f>
        <v>5731.55</v>
      </c>
      <c r="O30" s="76">
        <f>SUM(O12:O29)</f>
        <v>8506.5</v>
      </c>
      <c r="P30" s="77">
        <f>SUM(M30:O30)</f>
        <v>23128.48</v>
      </c>
    </row>
    <row r="31" spans="1:18" s="7" customFormat="1">
      <c r="A31" s="9"/>
      <c r="B31" s="9"/>
      <c r="C31" s="8"/>
      <c r="D31" s="9"/>
      <c r="E31" s="9"/>
      <c r="F31" s="9"/>
      <c r="G31" s="9"/>
      <c r="H31" s="9"/>
      <c r="I31" s="9"/>
      <c r="J31" s="9"/>
      <c r="K31" s="109"/>
      <c r="L31" s="109"/>
      <c r="M31" s="109"/>
      <c r="N31" s="109"/>
      <c r="O31" s="109"/>
      <c r="P31" s="109"/>
    </row>
    <row r="32" spans="1:18" s="7" customFormat="1">
      <c r="A32" s="9"/>
      <c r="B32" s="9"/>
      <c r="C32" s="8"/>
      <c r="D32" s="9"/>
      <c r="E32" s="9"/>
      <c r="F32" s="9"/>
      <c r="G32" s="9"/>
      <c r="H32" s="9"/>
      <c r="I32" s="9"/>
      <c r="J32" s="9"/>
      <c r="K32" s="109"/>
      <c r="L32" s="109"/>
      <c r="M32" s="109"/>
      <c r="N32" s="109"/>
      <c r="O32" s="109"/>
      <c r="P32" s="109"/>
    </row>
    <row r="33" spans="1:16" ht="16.5">
      <c r="A33" s="2"/>
      <c r="B33" s="49" t="s">
        <v>5</v>
      </c>
      <c r="D33" s="21" t="s">
        <v>37</v>
      </c>
      <c r="H33" s="2"/>
      <c r="I33" s="2"/>
      <c r="J33" s="9"/>
      <c r="K33" s="109"/>
      <c r="L33" s="109"/>
      <c r="M33" s="109"/>
      <c r="N33" s="109"/>
      <c r="O33" s="109"/>
      <c r="P33" s="109"/>
    </row>
    <row r="34" spans="1:16" ht="16.5">
      <c r="A34" s="2"/>
      <c r="B34" s="40"/>
      <c r="D34" s="22" t="s">
        <v>4</v>
      </c>
      <c r="H34" s="10"/>
      <c r="J34" s="9"/>
      <c r="K34" s="109"/>
      <c r="L34" s="109"/>
      <c r="M34" s="109"/>
      <c r="N34" s="109"/>
      <c r="O34" s="109"/>
      <c r="P34" s="109"/>
    </row>
    <row r="35" spans="1:16" s="5" customFormat="1">
      <c r="A35" s="6"/>
      <c r="B35" s="49" t="s">
        <v>22</v>
      </c>
      <c r="D35" s="12"/>
      <c r="E35" s="13"/>
      <c r="F35" s="3"/>
      <c r="H35" s="6"/>
      <c r="I35" s="6"/>
      <c r="J35" s="6"/>
      <c r="K35" s="110"/>
      <c r="L35" s="110"/>
      <c r="M35" s="110"/>
      <c r="N35" s="110"/>
      <c r="O35" s="110"/>
      <c r="P35" s="110"/>
    </row>
    <row r="36" spans="1:16" s="5" customFormat="1">
      <c r="A36" s="6"/>
      <c r="B36" s="49"/>
      <c r="D36" s="12"/>
      <c r="E36" s="13"/>
      <c r="F36" s="3"/>
      <c r="H36" s="6"/>
      <c r="I36" s="6"/>
      <c r="J36" s="6"/>
      <c r="K36" s="110"/>
      <c r="L36" s="110"/>
      <c r="M36" s="110"/>
      <c r="N36" s="110"/>
      <c r="O36" s="110"/>
      <c r="P36" s="110"/>
    </row>
    <row r="37" spans="1:16" s="5" customFormat="1" ht="16.5">
      <c r="A37" s="6"/>
      <c r="B37" s="49" t="s">
        <v>6</v>
      </c>
      <c r="D37" s="21" t="str">
        <f>D33</f>
        <v>Aivars Mednis, 11.12.2020.</v>
      </c>
      <c r="E37" s="3"/>
      <c r="F37" s="3"/>
      <c r="H37" s="2"/>
      <c r="I37" s="6"/>
      <c r="J37" s="6"/>
      <c r="K37" s="110"/>
      <c r="L37" s="110"/>
      <c r="M37" s="110"/>
      <c r="N37" s="110"/>
      <c r="O37" s="110"/>
      <c r="P37" s="110"/>
    </row>
    <row r="38" spans="1:16" s="5" customFormat="1">
      <c r="A38" s="6"/>
      <c r="B38" s="6"/>
      <c r="C38" s="13"/>
      <c r="D38" s="22" t="s">
        <v>4</v>
      </c>
      <c r="E38" s="3"/>
      <c r="F38" s="3"/>
      <c r="H38" s="6"/>
      <c r="I38" s="6"/>
      <c r="J38" s="6"/>
      <c r="K38" s="110"/>
      <c r="L38" s="110"/>
      <c r="M38" s="110"/>
      <c r="N38" s="110"/>
      <c r="O38" s="110"/>
      <c r="P38" s="110"/>
    </row>
    <row r="39" spans="1:16" s="5" customFormat="1">
      <c r="A39" s="6"/>
      <c r="B39" s="49" t="s">
        <v>22</v>
      </c>
      <c r="C39" s="3"/>
      <c r="D39" s="12"/>
      <c r="E39" s="11"/>
      <c r="F39" s="3"/>
      <c r="G39" s="3"/>
      <c r="H39" s="6"/>
      <c r="I39" s="6"/>
      <c r="J39" s="6"/>
      <c r="K39" s="110"/>
      <c r="L39" s="110"/>
      <c r="M39" s="110"/>
      <c r="N39" s="110"/>
      <c r="O39" s="110"/>
      <c r="P39" s="110"/>
    </row>
    <row r="40" spans="1:16">
      <c r="K40" s="111"/>
      <c r="L40" s="111"/>
      <c r="M40" s="111"/>
      <c r="N40" s="111"/>
      <c r="O40" s="111"/>
      <c r="P40" s="111"/>
    </row>
    <row r="41" spans="1:16">
      <c r="K41" s="111"/>
      <c r="L41" s="111"/>
      <c r="M41" s="111"/>
      <c r="N41" s="111"/>
      <c r="O41" s="111"/>
      <c r="P41" s="111"/>
    </row>
    <row r="42" spans="1:16">
      <c r="K42" s="111"/>
      <c r="L42" s="111"/>
      <c r="M42" s="111"/>
      <c r="N42" s="111"/>
      <c r="O42" s="111"/>
      <c r="P42" s="111"/>
    </row>
    <row r="46" spans="1:16">
      <c r="O46" s="26"/>
    </row>
  </sheetData>
  <autoFilter ref="A9:P39" xr:uid="{00000000-0009-0000-0000-000002000000}"/>
  <mergeCells count="10">
    <mergeCell ref="A1:P1"/>
    <mergeCell ref="A2:P2"/>
    <mergeCell ref="A3:P3"/>
    <mergeCell ref="A10:A11"/>
    <mergeCell ref="B10:B11"/>
    <mergeCell ref="C10:C11"/>
    <mergeCell ref="D10:D11"/>
    <mergeCell ref="E10:E11"/>
    <mergeCell ref="F10:K10"/>
    <mergeCell ref="L10:P10"/>
  </mergeCells>
  <printOptions horizontalCentered="1"/>
  <pageMargins left="0.27559055118110237" right="0.27559055118110237" top="0.71" bottom="0.52" header="0.23622047244094491" footer="0.15748031496062992"/>
  <pageSetup paperSize="9" scale="7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83297F-B366-4A11-8CFD-5FB23433F8E1}">
  <dimension ref="A1:S58"/>
  <sheetViews>
    <sheetView showZeros="0" zoomScaleNormal="100" zoomScaleSheetLayoutView="100" workbookViewId="0">
      <selection activeCell="I6" sqref="I6"/>
    </sheetView>
  </sheetViews>
  <sheetFormatPr defaultRowHeight="15.75"/>
  <cols>
    <col min="1" max="1" width="8.85546875" style="12" customWidth="1"/>
    <col min="2" max="2" width="5.140625" style="12" customWidth="1"/>
    <col min="3" max="3" width="53.140625" style="3" customWidth="1"/>
    <col min="4" max="4" width="10.85546875" style="12" customWidth="1"/>
    <col min="5" max="5" width="10.5703125" style="3" customWidth="1"/>
    <col min="6" max="8" width="8.5703125" style="3" customWidth="1"/>
    <col min="9" max="9" width="11.28515625" style="3" customWidth="1"/>
    <col min="10" max="10" width="10.42578125" style="3" customWidth="1"/>
    <col min="11" max="11" width="10.5703125" style="3" customWidth="1"/>
    <col min="12" max="12" width="10.7109375" style="3" customWidth="1"/>
    <col min="13" max="13" width="11.140625" style="3" customWidth="1"/>
    <col min="14" max="14" width="11.42578125" style="3" customWidth="1"/>
    <col min="15" max="15" width="10.85546875" style="3" customWidth="1"/>
    <col min="16" max="16" width="12" style="3" customWidth="1"/>
    <col min="17" max="16384" width="9.140625" style="3"/>
  </cols>
  <sheetData>
    <row r="1" spans="1:18">
      <c r="A1" s="114" t="s">
        <v>25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</row>
    <row r="2" spans="1:18">
      <c r="A2" s="115" t="s">
        <v>39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</row>
    <row r="3" spans="1:18">
      <c r="A3" s="117" t="s">
        <v>10</v>
      </c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R3" s="27"/>
    </row>
    <row r="4" spans="1:18" s="26" customFormat="1" ht="15.75" customHeight="1">
      <c r="A4" s="23" t="s">
        <v>63</v>
      </c>
      <c r="B4" s="25"/>
      <c r="C4" s="27"/>
      <c r="D4" s="28"/>
      <c r="E4" s="27"/>
      <c r="F4" s="27"/>
      <c r="G4" s="27"/>
      <c r="H4" s="27"/>
      <c r="I4" s="27"/>
      <c r="J4" s="27"/>
      <c r="K4" s="27"/>
      <c r="L4" s="27"/>
      <c r="N4" s="27"/>
      <c r="O4" s="27"/>
      <c r="P4" s="50"/>
    </row>
    <row r="5" spans="1:18" s="26" customFormat="1">
      <c r="A5" s="46" t="s">
        <v>64</v>
      </c>
      <c r="B5" s="25"/>
      <c r="C5" s="24"/>
      <c r="D5" s="25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37"/>
    </row>
    <row r="6" spans="1:18" s="26" customFormat="1">
      <c r="A6" s="47" t="s">
        <v>38</v>
      </c>
      <c r="B6" s="38"/>
      <c r="D6" s="29"/>
    </row>
    <row r="7" spans="1:18" s="26" customFormat="1">
      <c r="A7" s="45" t="s">
        <v>11</v>
      </c>
      <c r="B7" s="39"/>
      <c r="C7" s="30"/>
      <c r="D7" s="31"/>
      <c r="E7" s="30"/>
      <c r="F7" s="30"/>
      <c r="G7" s="30"/>
      <c r="H7" s="30"/>
      <c r="I7" s="30"/>
      <c r="J7" s="30"/>
      <c r="L7" s="30"/>
      <c r="M7" s="32"/>
      <c r="N7" s="31"/>
      <c r="O7" s="32" t="s">
        <v>23</v>
      </c>
      <c r="P7" s="31">
        <f>P20</f>
        <v>3873.49</v>
      </c>
    </row>
    <row r="8" spans="1:18" s="26" customFormat="1">
      <c r="A8" s="33" t="s">
        <v>24</v>
      </c>
      <c r="B8" s="31"/>
      <c r="C8" s="30"/>
      <c r="D8" s="31"/>
      <c r="E8" s="30"/>
      <c r="F8" s="30"/>
      <c r="G8" s="30"/>
      <c r="H8" s="30"/>
      <c r="I8" s="30"/>
      <c r="J8" s="30"/>
      <c r="K8" s="33" t="s">
        <v>42</v>
      </c>
      <c r="L8" s="33"/>
      <c r="M8" s="33"/>
      <c r="N8" s="33"/>
      <c r="O8" s="33"/>
      <c r="P8" s="33"/>
    </row>
    <row r="9" spans="1:18" s="26" customFormat="1" ht="16.5" thickBot="1">
      <c r="A9" s="18"/>
      <c r="B9" s="18"/>
      <c r="C9" s="30"/>
      <c r="D9" s="31"/>
      <c r="E9" s="30"/>
      <c r="F9" s="30"/>
      <c r="G9" s="30"/>
      <c r="H9" s="34"/>
      <c r="I9" s="35"/>
      <c r="J9" s="35"/>
      <c r="K9" s="34"/>
      <c r="L9" s="18"/>
      <c r="M9" s="36"/>
      <c r="N9" s="30"/>
      <c r="O9" s="30"/>
      <c r="P9" s="30"/>
    </row>
    <row r="10" spans="1:18" s="1" customFormat="1" ht="15">
      <c r="A10" s="119" t="s">
        <v>0</v>
      </c>
      <c r="B10" s="121" t="s">
        <v>7</v>
      </c>
      <c r="C10" s="123" t="s">
        <v>12</v>
      </c>
      <c r="D10" s="125" t="s">
        <v>8</v>
      </c>
      <c r="E10" s="127" t="s">
        <v>9</v>
      </c>
      <c r="F10" s="129" t="s">
        <v>1</v>
      </c>
      <c r="G10" s="130"/>
      <c r="H10" s="130"/>
      <c r="I10" s="130"/>
      <c r="J10" s="130"/>
      <c r="K10" s="131"/>
      <c r="L10" s="129" t="s">
        <v>20</v>
      </c>
      <c r="M10" s="130"/>
      <c r="N10" s="130"/>
      <c r="O10" s="130"/>
      <c r="P10" s="131"/>
    </row>
    <row r="11" spans="1:18" s="1" customFormat="1" ht="54" customHeight="1" thickBot="1">
      <c r="A11" s="120"/>
      <c r="B11" s="122"/>
      <c r="C11" s="124"/>
      <c r="D11" s="126"/>
      <c r="E11" s="128"/>
      <c r="F11" s="51" t="s">
        <v>2</v>
      </c>
      <c r="G11" s="52" t="s">
        <v>13</v>
      </c>
      <c r="H11" s="53" t="s">
        <v>14</v>
      </c>
      <c r="I11" s="54" t="s">
        <v>15</v>
      </c>
      <c r="J11" s="53" t="s">
        <v>16</v>
      </c>
      <c r="K11" s="55" t="s">
        <v>17</v>
      </c>
      <c r="L11" s="56" t="s">
        <v>3</v>
      </c>
      <c r="M11" s="54" t="s">
        <v>18</v>
      </c>
      <c r="N11" s="54" t="s">
        <v>15</v>
      </c>
      <c r="O11" s="53" t="s">
        <v>16</v>
      </c>
      <c r="P11" s="57" t="s">
        <v>19</v>
      </c>
    </row>
    <row r="12" spans="1:18" s="4" customFormat="1">
      <c r="A12" s="59"/>
      <c r="B12" s="60"/>
      <c r="C12" s="67" t="s">
        <v>40</v>
      </c>
      <c r="D12" s="61"/>
      <c r="E12" s="62"/>
      <c r="F12" s="63"/>
      <c r="G12" s="64"/>
      <c r="H12" s="64">
        <f t="shared" ref="H12:H20" si="0">ROUND(F12*G12,2)</f>
        <v>0</v>
      </c>
      <c r="I12" s="64"/>
      <c r="J12" s="64"/>
      <c r="K12" s="65">
        <f t="shared" ref="K12" si="1">SUM(H12:J12)</f>
        <v>0</v>
      </c>
      <c r="L12" s="66">
        <f t="shared" ref="L12:L19" si="2">ROUND(F12*E12,2)</f>
        <v>0</v>
      </c>
      <c r="M12" s="64">
        <f t="shared" ref="M12:M17" si="3">ROUND(H12*E12,2)</f>
        <v>0</v>
      </c>
      <c r="N12" s="64">
        <f t="shared" ref="N12:N19" si="4">ROUND(I12*E12,2)</f>
        <v>0</v>
      </c>
      <c r="O12" s="64">
        <f t="shared" ref="O12:O16" si="5">ROUND(J12*E12,2)</f>
        <v>0</v>
      </c>
      <c r="P12" s="65">
        <f t="shared" ref="P12:P17" si="6">SUM(M12:O12)</f>
        <v>0</v>
      </c>
    </row>
    <row r="13" spans="1:18" s="4" customFormat="1">
      <c r="A13" s="81">
        <v>1</v>
      </c>
      <c r="B13" s="82"/>
      <c r="C13" s="91" t="s">
        <v>33</v>
      </c>
      <c r="D13" s="83" t="s">
        <v>27</v>
      </c>
      <c r="E13" s="90">
        <f>24+52</f>
        <v>76</v>
      </c>
      <c r="F13" s="85"/>
      <c r="G13" s="86"/>
      <c r="H13" s="86">
        <f t="shared" si="0"/>
        <v>0</v>
      </c>
      <c r="I13" s="86"/>
      <c r="J13" s="86">
        <v>0</v>
      </c>
      <c r="K13" s="84">
        <f>SUM(H13:J13)</f>
        <v>0</v>
      </c>
      <c r="L13" s="87">
        <f t="shared" si="2"/>
        <v>0</v>
      </c>
      <c r="M13" s="86">
        <f t="shared" si="3"/>
        <v>0</v>
      </c>
      <c r="N13" s="86">
        <f t="shared" si="4"/>
        <v>0</v>
      </c>
      <c r="O13" s="86">
        <f t="shared" si="5"/>
        <v>0</v>
      </c>
      <c r="P13" s="84">
        <f t="shared" si="6"/>
        <v>0</v>
      </c>
    </row>
    <row r="14" spans="1:18" s="88" customFormat="1" ht="15">
      <c r="A14" s="81"/>
      <c r="B14" s="82"/>
      <c r="C14" s="89" t="s">
        <v>32</v>
      </c>
      <c r="D14" s="83" t="s">
        <v>31</v>
      </c>
      <c r="E14" s="90">
        <f>76*0.25*0.7</f>
        <v>13.299999999999999</v>
      </c>
      <c r="F14" s="85">
        <v>5.7</v>
      </c>
      <c r="G14" s="86">
        <v>5.62</v>
      </c>
      <c r="H14" s="86">
        <f t="shared" si="0"/>
        <v>32.03</v>
      </c>
      <c r="I14" s="86"/>
      <c r="J14" s="86">
        <v>45</v>
      </c>
      <c r="K14" s="84">
        <f t="shared" ref="K14:K16" si="7">SUM(H14:J14)</f>
        <v>77.03</v>
      </c>
      <c r="L14" s="87">
        <f t="shared" si="2"/>
        <v>75.81</v>
      </c>
      <c r="M14" s="86">
        <f t="shared" si="3"/>
        <v>426</v>
      </c>
      <c r="N14" s="86">
        <f t="shared" si="4"/>
        <v>0</v>
      </c>
      <c r="O14" s="86">
        <f t="shared" si="5"/>
        <v>598.5</v>
      </c>
      <c r="P14" s="84">
        <f t="shared" si="6"/>
        <v>1024.5</v>
      </c>
    </row>
    <row r="15" spans="1:18" s="88" customFormat="1" ht="15">
      <c r="A15" s="81"/>
      <c r="B15" s="82"/>
      <c r="C15" s="89" t="s">
        <v>65</v>
      </c>
      <c r="D15" s="83" t="s">
        <v>31</v>
      </c>
      <c r="E15" s="90">
        <f>76*0.2*0.7</f>
        <v>10.64</v>
      </c>
      <c r="F15" s="85">
        <v>12.4</v>
      </c>
      <c r="G15" s="86">
        <v>5.62</v>
      </c>
      <c r="H15" s="86">
        <f t="shared" si="0"/>
        <v>69.69</v>
      </c>
      <c r="I15" s="86">
        <v>18</v>
      </c>
      <c r="J15" s="86">
        <v>24</v>
      </c>
      <c r="K15" s="84">
        <f t="shared" si="7"/>
        <v>111.69</v>
      </c>
      <c r="L15" s="87">
        <f t="shared" si="2"/>
        <v>131.94</v>
      </c>
      <c r="M15" s="86">
        <f t="shared" si="3"/>
        <v>741.5</v>
      </c>
      <c r="N15" s="86">
        <f t="shared" si="4"/>
        <v>191.52</v>
      </c>
      <c r="O15" s="86">
        <f t="shared" si="5"/>
        <v>255.36</v>
      </c>
      <c r="P15" s="84">
        <f t="shared" si="6"/>
        <v>1188.3800000000001</v>
      </c>
    </row>
    <row r="16" spans="1:18" s="88" customFormat="1" ht="15">
      <c r="A16" s="81"/>
      <c r="B16" s="82"/>
      <c r="C16" s="89" t="s">
        <v>66</v>
      </c>
      <c r="D16" s="83" t="s">
        <v>31</v>
      </c>
      <c r="E16" s="90">
        <f>76*0.1*0.7</f>
        <v>5.32</v>
      </c>
      <c r="F16" s="85">
        <v>8.5</v>
      </c>
      <c r="G16" s="86">
        <v>5.62</v>
      </c>
      <c r="H16" s="86">
        <f t="shared" si="0"/>
        <v>47.77</v>
      </c>
      <c r="I16" s="86">
        <v>95</v>
      </c>
      <c r="J16" s="86">
        <v>105</v>
      </c>
      <c r="K16" s="84">
        <f t="shared" si="7"/>
        <v>247.77</v>
      </c>
      <c r="L16" s="87">
        <f t="shared" si="2"/>
        <v>45.22</v>
      </c>
      <c r="M16" s="86">
        <f t="shared" si="3"/>
        <v>254.14</v>
      </c>
      <c r="N16" s="86">
        <f>ROUND(I16*E16,2)</f>
        <v>505.4</v>
      </c>
      <c r="O16" s="86">
        <f t="shared" si="5"/>
        <v>558.6</v>
      </c>
      <c r="P16" s="84">
        <f t="shared" si="6"/>
        <v>1318.1399999999999</v>
      </c>
    </row>
    <row r="17" spans="1:19" s="4" customFormat="1">
      <c r="A17" s="20"/>
      <c r="B17" s="42"/>
      <c r="C17" s="43"/>
      <c r="D17" s="41"/>
      <c r="E17" s="16"/>
      <c r="F17" s="19"/>
      <c r="G17" s="15"/>
      <c r="H17" s="15">
        <f t="shared" si="0"/>
        <v>0</v>
      </c>
      <c r="I17" s="15"/>
      <c r="J17" s="15">
        <f t="shared" ref="J17:J19" si="8">ROUND((I17+H17)*8.2%,2)</f>
        <v>0</v>
      </c>
      <c r="K17" s="17">
        <f t="shared" ref="K17:K20" si="9">SUM(H17:J17)</f>
        <v>0</v>
      </c>
      <c r="L17" s="14">
        <f t="shared" si="2"/>
        <v>0</v>
      </c>
      <c r="M17" s="15">
        <f t="shared" si="3"/>
        <v>0</v>
      </c>
      <c r="N17" s="15">
        <f t="shared" si="4"/>
        <v>0</v>
      </c>
      <c r="O17" s="15">
        <f t="shared" ref="O17:O19" si="10">ROUND(J17*E17,2)</f>
        <v>0</v>
      </c>
      <c r="P17" s="17">
        <f t="shared" si="6"/>
        <v>0</v>
      </c>
    </row>
    <row r="18" spans="1:19" s="4" customFormat="1">
      <c r="A18" s="99"/>
      <c r="B18" s="100"/>
      <c r="C18" s="105" t="s">
        <v>35</v>
      </c>
      <c r="D18" s="100"/>
      <c r="E18" s="101"/>
      <c r="F18" s="102"/>
      <c r="G18" s="97"/>
      <c r="H18" s="97">
        <f t="shared" si="0"/>
        <v>0</v>
      </c>
      <c r="I18" s="97"/>
      <c r="J18" s="97">
        <f t="shared" si="8"/>
        <v>0</v>
      </c>
      <c r="K18" s="103">
        <f t="shared" si="9"/>
        <v>0</v>
      </c>
      <c r="L18" s="104">
        <f t="shared" si="2"/>
        <v>0</v>
      </c>
      <c r="M18" s="97">
        <f>SUM(M12:M17)</f>
        <v>1421.6399999999999</v>
      </c>
      <c r="N18" s="97">
        <f t="shared" si="4"/>
        <v>0</v>
      </c>
      <c r="O18" s="97">
        <f t="shared" si="10"/>
        <v>0</v>
      </c>
      <c r="P18" s="103"/>
    </row>
    <row r="19" spans="1:19" s="4" customFormat="1" ht="16.5" thickBot="1">
      <c r="A19" s="92"/>
      <c r="B19" s="93"/>
      <c r="C19" s="105" t="s">
        <v>36</v>
      </c>
      <c r="D19" s="94"/>
      <c r="E19" s="95"/>
      <c r="F19" s="96">
        <v>0</v>
      </c>
      <c r="G19" s="94"/>
      <c r="H19" s="94">
        <f t="shared" si="0"/>
        <v>0</v>
      </c>
      <c r="I19" s="94"/>
      <c r="J19" s="97">
        <f t="shared" si="8"/>
        <v>0</v>
      </c>
      <c r="K19" s="98">
        <f t="shared" si="9"/>
        <v>0</v>
      </c>
      <c r="L19" s="96">
        <f t="shared" si="2"/>
        <v>0</v>
      </c>
      <c r="M19" s="94">
        <f>ROUND(M18*24.09%,2)</f>
        <v>342.47</v>
      </c>
      <c r="N19" s="94">
        <f t="shared" si="4"/>
        <v>0</v>
      </c>
      <c r="O19" s="94">
        <f t="shared" si="10"/>
        <v>0</v>
      </c>
      <c r="P19" s="98"/>
    </row>
    <row r="20" spans="1:19" s="4" customFormat="1" ht="16.5" thickBot="1">
      <c r="A20" s="68"/>
      <c r="B20" s="69"/>
      <c r="C20" s="70" t="s">
        <v>21</v>
      </c>
      <c r="D20" s="71"/>
      <c r="E20" s="72"/>
      <c r="F20" s="73"/>
      <c r="G20" s="71"/>
      <c r="H20" s="71">
        <f t="shared" si="0"/>
        <v>0</v>
      </c>
      <c r="I20" s="71"/>
      <c r="J20" s="71"/>
      <c r="K20" s="74">
        <f t="shared" si="9"/>
        <v>0</v>
      </c>
      <c r="L20" s="75">
        <f>SUM(L12:L19)</f>
        <v>252.97</v>
      </c>
      <c r="M20" s="76">
        <f>M19+M18</f>
        <v>1764.11</v>
      </c>
      <c r="N20" s="76">
        <f>SUM(N12:N19)</f>
        <v>696.92</v>
      </c>
      <c r="O20" s="76">
        <f>SUM(O12:O19)</f>
        <v>1412.46</v>
      </c>
      <c r="P20" s="77">
        <f>SUM(M20:O20)</f>
        <v>3873.49</v>
      </c>
    </row>
    <row r="21" spans="1:19" s="7" customFormat="1">
      <c r="A21" s="9"/>
      <c r="B21" s="9"/>
      <c r="C21" s="8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</row>
    <row r="22" spans="1:19" s="7" customFormat="1">
      <c r="A22" s="9"/>
      <c r="B22" s="9"/>
      <c r="C22" s="8"/>
      <c r="D22" s="9"/>
      <c r="E22" s="9"/>
      <c r="F22" s="9"/>
      <c r="G22" s="9"/>
      <c r="H22" s="9"/>
      <c r="I22" s="9"/>
      <c r="J22" s="9"/>
      <c r="K22" s="9"/>
      <c r="L22" s="9"/>
      <c r="M22" s="48"/>
      <c r="N22" s="9"/>
      <c r="O22" s="9"/>
      <c r="P22" s="9"/>
    </row>
    <row r="23" spans="1:19" ht="16.5">
      <c r="A23" s="2"/>
      <c r="B23" s="49" t="s">
        <v>5</v>
      </c>
      <c r="D23" s="21" t="s">
        <v>37</v>
      </c>
      <c r="G23" s="9"/>
      <c r="H23" s="9"/>
      <c r="I23" s="9"/>
      <c r="J23" s="9"/>
      <c r="K23" s="9"/>
      <c r="L23" s="9"/>
      <c r="M23" s="48"/>
      <c r="N23" s="9"/>
      <c r="O23" s="9"/>
      <c r="P23" s="9"/>
      <c r="Q23" s="7"/>
      <c r="R23" s="7"/>
      <c r="S23" s="7"/>
    </row>
    <row r="24" spans="1:19" ht="16.5">
      <c r="A24" s="2"/>
      <c r="B24" s="40"/>
      <c r="D24" s="22" t="s">
        <v>4</v>
      </c>
      <c r="G24" s="9"/>
      <c r="H24" s="9"/>
      <c r="I24" s="9"/>
      <c r="J24" s="9"/>
      <c r="K24" s="9"/>
      <c r="L24" s="9"/>
      <c r="M24" s="48"/>
      <c r="N24" s="9"/>
      <c r="O24" s="9"/>
      <c r="P24" s="9"/>
      <c r="Q24" s="7"/>
      <c r="R24" s="7"/>
      <c r="S24" s="7"/>
    </row>
    <row r="25" spans="1:19" s="5" customFormat="1">
      <c r="A25" s="6"/>
      <c r="B25" s="49" t="s">
        <v>22</v>
      </c>
      <c r="D25" s="12"/>
      <c r="E25" s="13"/>
      <c r="F25" s="3"/>
      <c r="G25" s="9"/>
      <c r="H25" s="9"/>
      <c r="I25" s="9"/>
      <c r="J25" s="9"/>
      <c r="K25" s="9"/>
      <c r="L25" s="9"/>
      <c r="M25" s="48"/>
      <c r="N25" s="9"/>
      <c r="O25" s="9"/>
      <c r="P25" s="9"/>
      <c r="Q25" s="7"/>
      <c r="R25" s="7"/>
      <c r="S25" s="7"/>
    </row>
    <row r="26" spans="1:19" s="5" customFormat="1">
      <c r="A26" s="6"/>
      <c r="B26" s="49"/>
      <c r="D26" s="12"/>
      <c r="E26" s="13"/>
      <c r="F26" s="3"/>
      <c r="G26" s="9"/>
      <c r="H26" s="9"/>
      <c r="I26" s="9"/>
      <c r="J26" s="9"/>
      <c r="K26" s="9"/>
      <c r="L26" s="9"/>
      <c r="M26" s="48"/>
      <c r="N26" s="9"/>
      <c r="O26" s="9"/>
      <c r="P26" s="9"/>
      <c r="Q26" s="7"/>
      <c r="R26" s="7"/>
      <c r="S26" s="7"/>
    </row>
    <row r="27" spans="1:19" s="5" customFormat="1">
      <c r="A27" s="6"/>
      <c r="B27" s="49" t="s">
        <v>6</v>
      </c>
      <c r="D27" s="21" t="str">
        <f>D23</f>
        <v>Aivars Mednis, 11.12.2020.</v>
      </c>
      <c r="E27" s="3"/>
      <c r="F27" s="3"/>
      <c r="G27" s="9"/>
      <c r="H27" s="9"/>
      <c r="I27" s="9"/>
      <c r="J27" s="9"/>
      <c r="K27" s="9"/>
      <c r="L27" s="9"/>
      <c r="M27" s="48"/>
      <c r="N27" s="9"/>
      <c r="O27" s="9"/>
      <c r="P27" s="9"/>
      <c r="Q27" s="7"/>
      <c r="R27" s="7"/>
      <c r="S27" s="7"/>
    </row>
    <row r="28" spans="1:19" s="5" customFormat="1">
      <c r="A28" s="6"/>
      <c r="B28" s="6"/>
      <c r="C28" s="13"/>
      <c r="D28" s="22" t="s">
        <v>4</v>
      </c>
      <c r="E28" s="3"/>
      <c r="F28" s="3"/>
      <c r="G28" s="9"/>
      <c r="H28" s="9"/>
      <c r="I28" s="9"/>
      <c r="J28" s="9"/>
      <c r="K28" s="9"/>
      <c r="L28" s="9"/>
      <c r="M28" s="48"/>
      <c r="N28" s="9"/>
      <c r="O28" s="9"/>
      <c r="P28" s="9"/>
      <c r="Q28" s="7"/>
      <c r="R28" s="7"/>
      <c r="S28" s="7"/>
    </row>
    <row r="29" spans="1:19" s="5" customFormat="1">
      <c r="A29" s="6"/>
      <c r="B29" s="49" t="s">
        <v>22</v>
      </c>
      <c r="C29" s="3"/>
      <c r="D29" s="12"/>
      <c r="E29" s="11"/>
      <c r="F29" s="3"/>
      <c r="G29" s="9"/>
      <c r="H29" s="9"/>
      <c r="I29" s="9"/>
      <c r="J29" s="9"/>
      <c r="K29" s="9"/>
      <c r="L29" s="9"/>
      <c r="M29" s="48"/>
      <c r="N29" s="9"/>
      <c r="O29" s="9"/>
      <c r="P29" s="9"/>
      <c r="Q29" s="7"/>
      <c r="R29" s="7"/>
      <c r="S29" s="7"/>
    </row>
    <row r="30" spans="1:19">
      <c r="G30" s="9"/>
      <c r="H30" s="9"/>
      <c r="I30" s="9"/>
      <c r="J30" s="9"/>
      <c r="K30" s="9"/>
      <c r="L30" s="9"/>
      <c r="M30" s="48"/>
      <c r="N30" s="9"/>
      <c r="O30" s="9"/>
      <c r="P30" s="9"/>
      <c r="Q30" s="7"/>
      <c r="R30" s="7"/>
      <c r="S30" s="7"/>
    </row>
    <row r="31" spans="1:19">
      <c r="C31" s="3" t="s">
        <v>41</v>
      </c>
      <c r="G31" s="9"/>
      <c r="H31" s="9"/>
      <c r="I31" s="9"/>
      <c r="J31" s="9"/>
      <c r="K31" s="9"/>
      <c r="L31" s="9"/>
      <c r="M31" s="48"/>
      <c r="N31" s="9"/>
      <c r="O31" s="9"/>
      <c r="P31" s="9"/>
      <c r="Q31" s="7"/>
      <c r="R31" s="7"/>
      <c r="S31" s="7"/>
    </row>
    <row r="32" spans="1:19">
      <c r="G32" s="9"/>
      <c r="H32" s="9"/>
      <c r="I32" s="9"/>
      <c r="J32" s="9"/>
      <c r="K32" s="9"/>
      <c r="L32" s="9"/>
      <c r="M32" s="48"/>
      <c r="N32" s="9"/>
      <c r="O32" s="9"/>
      <c r="P32" s="9"/>
      <c r="Q32" s="7"/>
      <c r="R32" s="7"/>
      <c r="S32" s="7"/>
    </row>
    <row r="33" spans="7:19">
      <c r="G33" s="9"/>
      <c r="H33" s="9"/>
      <c r="I33" s="9"/>
      <c r="J33" s="9"/>
      <c r="K33" s="9"/>
      <c r="L33" s="9"/>
      <c r="M33" s="48"/>
      <c r="N33" s="9"/>
      <c r="O33" s="9"/>
      <c r="P33" s="9"/>
      <c r="Q33" s="7"/>
      <c r="R33" s="7"/>
      <c r="S33" s="7"/>
    </row>
    <row r="34" spans="7:19">
      <c r="G34" s="9"/>
      <c r="H34" s="9"/>
      <c r="I34" s="9"/>
      <c r="J34" s="9"/>
      <c r="K34" s="9"/>
      <c r="L34" s="9"/>
      <c r="M34" s="48"/>
      <c r="N34" s="9"/>
      <c r="O34" s="9"/>
      <c r="P34" s="9"/>
      <c r="Q34" s="7"/>
      <c r="R34" s="7"/>
      <c r="S34" s="7"/>
    </row>
    <row r="35" spans="7:19">
      <c r="G35" s="9"/>
      <c r="H35" s="9"/>
      <c r="I35" s="9"/>
      <c r="J35" s="9"/>
      <c r="K35" s="9"/>
      <c r="L35" s="9"/>
      <c r="M35" s="48"/>
      <c r="N35" s="9"/>
      <c r="O35" s="9"/>
      <c r="P35" s="9"/>
      <c r="Q35" s="7"/>
      <c r="R35" s="7"/>
      <c r="S35" s="7"/>
    </row>
    <row r="36" spans="7:19">
      <c r="G36" s="9"/>
      <c r="H36" s="9"/>
      <c r="I36" s="9"/>
      <c r="J36" s="9"/>
      <c r="K36" s="9"/>
      <c r="L36" s="9"/>
      <c r="M36" s="48"/>
      <c r="N36" s="9"/>
      <c r="O36" s="9"/>
      <c r="P36" s="9"/>
      <c r="Q36" s="7"/>
      <c r="R36" s="7"/>
      <c r="S36" s="7"/>
    </row>
    <row r="37" spans="7:19">
      <c r="G37" s="9"/>
      <c r="H37" s="9"/>
      <c r="I37" s="9"/>
      <c r="J37" s="9"/>
      <c r="K37" s="9"/>
      <c r="L37" s="9"/>
      <c r="M37" s="48"/>
      <c r="N37" s="9"/>
      <c r="O37" s="9"/>
      <c r="P37" s="9"/>
      <c r="Q37" s="7"/>
      <c r="R37" s="7"/>
      <c r="S37" s="7"/>
    </row>
    <row r="38" spans="7:19">
      <c r="G38" s="9"/>
      <c r="H38" s="9"/>
      <c r="I38" s="9"/>
      <c r="J38" s="9"/>
      <c r="K38" s="9"/>
      <c r="L38" s="9"/>
      <c r="M38" s="48"/>
      <c r="N38" s="9"/>
      <c r="O38" s="9"/>
      <c r="P38" s="9"/>
      <c r="Q38" s="7"/>
      <c r="R38" s="7"/>
      <c r="S38" s="7"/>
    </row>
    <row r="39" spans="7:19">
      <c r="G39" s="9"/>
      <c r="H39" s="9"/>
      <c r="I39" s="9"/>
      <c r="J39" s="9"/>
      <c r="K39" s="9"/>
      <c r="L39" s="9"/>
      <c r="M39" s="48"/>
      <c r="N39" s="9"/>
      <c r="O39" s="9"/>
      <c r="P39" s="9"/>
      <c r="Q39" s="7"/>
      <c r="R39" s="7"/>
      <c r="S39" s="7"/>
    </row>
    <row r="40" spans="7:19">
      <c r="G40" s="9"/>
      <c r="H40" s="9"/>
      <c r="I40" s="9"/>
      <c r="J40" s="9"/>
      <c r="K40" s="9"/>
      <c r="L40" s="9"/>
      <c r="M40" s="48"/>
      <c r="N40" s="9"/>
      <c r="O40" s="9"/>
      <c r="P40" s="9"/>
      <c r="Q40" s="7"/>
      <c r="R40" s="7"/>
      <c r="S40" s="7"/>
    </row>
    <row r="41" spans="7:19">
      <c r="G41" s="9"/>
      <c r="H41" s="9"/>
      <c r="I41" s="9"/>
      <c r="J41" s="9"/>
      <c r="K41" s="9"/>
      <c r="L41" s="9"/>
      <c r="M41" s="48"/>
      <c r="N41" s="9"/>
      <c r="O41" s="9"/>
      <c r="P41" s="9"/>
      <c r="Q41" s="7"/>
      <c r="R41" s="7"/>
      <c r="S41" s="7"/>
    </row>
    <row r="42" spans="7:19">
      <c r="G42" s="9"/>
      <c r="H42" s="9"/>
      <c r="I42" s="9"/>
      <c r="J42" s="9"/>
      <c r="K42" s="9"/>
      <c r="L42" s="9"/>
      <c r="M42" s="48"/>
      <c r="N42" s="9"/>
      <c r="O42" s="9"/>
      <c r="P42" s="9"/>
      <c r="Q42" s="7"/>
      <c r="R42" s="7"/>
      <c r="S42" s="7"/>
    </row>
    <row r="43" spans="7:19">
      <c r="G43" s="9"/>
      <c r="H43" s="9"/>
      <c r="I43" s="9"/>
      <c r="J43" s="9"/>
      <c r="K43" s="9"/>
      <c r="L43" s="9"/>
      <c r="M43" s="48"/>
      <c r="N43" s="9"/>
      <c r="O43" s="9"/>
      <c r="P43" s="9"/>
      <c r="Q43" s="7"/>
      <c r="R43" s="7"/>
      <c r="S43" s="7"/>
    </row>
    <row r="44" spans="7:19">
      <c r="G44" s="9"/>
      <c r="H44" s="9"/>
      <c r="I44" s="9"/>
      <c r="J44" s="9"/>
      <c r="K44" s="9"/>
      <c r="L44" s="9"/>
      <c r="M44" s="48"/>
      <c r="N44" s="9"/>
      <c r="O44" s="9"/>
      <c r="P44" s="9"/>
      <c r="Q44" s="7"/>
      <c r="R44" s="7"/>
      <c r="S44" s="7"/>
    </row>
    <row r="45" spans="7:19">
      <c r="G45" s="9"/>
      <c r="H45" s="9"/>
      <c r="I45" s="9"/>
      <c r="J45" s="9"/>
      <c r="K45" s="9"/>
      <c r="L45" s="9"/>
      <c r="M45" s="48"/>
      <c r="N45" s="9"/>
      <c r="O45" s="9"/>
      <c r="P45" s="9"/>
      <c r="Q45" s="7"/>
      <c r="R45" s="7"/>
      <c r="S45" s="7"/>
    </row>
    <row r="46" spans="7:19">
      <c r="G46" s="9"/>
      <c r="H46" s="9"/>
      <c r="I46" s="9"/>
      <c r="J46" s="9"/>
      <c r="K46" s="9"/>
      <c r="L46" s="9"/>
      <c r="M46" s="48"/>
      <c r="N46" s="9"/>
      <c r="O46" s="9"/>
      <c r="P46" s="9"/>
      <c r="Q46" s="7"/>
      <c r="R46" s="7"/>
      <c r="S46" s="7"/>
    </row>
    <row r="47" spans="7:19">
      <c r="G47" s="9"/>
      <c r="H47" s="9"/>
      <c r="I47" s="9"/>
      <c r="J47" s="9"/>
      <c r="K47" s="9"/>
      <c r="L47" s="9"/>
      <c r="M47" s="48"/>
      <c r="N47" s="9"/>
      <c r="O47" s="9"/>
      <c r="P47" s="9"/>
      <c r="Q47" s="7"/>
      <c r="R47" s="7"/>
      <c r="S47" s="7"/>
    </row>
    <row r="48" spans="7:19">
      <c r="G48" s="9"/>
      <c r="H48" s="9"/>
      <c r="I48" s="9"/>
      <c r="J48" s="9"/>
      <c r="K48" s="9"/>
      <c r="L48" s="9"/>
      <c r="M48" s="48"/>
      <c r="N48" s="9"/>
      <c r="O48" s="9"/>
      <c r="P48" s="9"/>
      <c r="Q48" s="7"/>
      <c r="R48" s="7"/>
      <c r="S48" s="7"/>
    </row>
    <row r="49" spans="7:19">
      <c r="G49" s="9"/>
      <c r="H49" s="9"/>
      <c r="I49" s="9"/>
      <c r="J49" s="9"/>
      <c r="K49" s="9"/>
      <c r="L49" s="9"/>
      <c r="M49" s="48"/>
      <c r="N49" s="9"/>
      <c r="O49" s="9"/>
      <c r="P49" s="9"/>
      <c r="Q49" s="7"/>
      <c r="R49" s="7"/>
      <c r="S49" s="7"/>
    </row>
    <row r="50" spans="7:19">
      <c r="G50" s="9"/>
      <c r="H50" s="9"/>
      <c r="I50" s="9"/>
      <c r="J50" s="9"/>
      <c r="K50" s="9"/>
      <c r="L50" s="9"/>
      <c r="M50" s="48"/>
      <c r="N50" s="9"/>
      <c r="O50" s="9"/>
      <c r="P50" s="9"/>
      <c r="Q50" s="7"/>
      <c r="R50" s="7"/>
      <c r="S50" s="7"/>
    </row>
    <row r="51" spans="7:19">
      <c r="G51" s="9"/>
      <c r="H51" s="9"/>
      <c r="I51" s="9"/>
      <c r="J51" s="9"/>
      <c r="K51" s="9"/>
      <c r="L51" s="9"/>
      <c r="M51" s="48"/>
      <c r="N51" s="9"/>
      <c r="O51" s="9"/>
      <c r="P51" s="9"/>
      <c r="Q51" s="7"/>
      <c r="R51" s="7"/>
      <c r="S51" s="7"/>
    </row>
    <row r="52" spans="7:19">
      <c r="G52" s="9"/>
      <c r="H52" s="9"/>
      <c r="I52" s="9"/>
      <c r="J52" s="9"/>
      <c r="K52" s="9"/>
      <c r="L52" s="9"/>
      <c r="M52" s="48"/>
      <c r="N52" s="9"/>
      <c r="O52" s="9"/>
      <c r="P52" s="9"/>
      <c r="Q52" s="7"/>
      <c r="R52" s="7"/>
      <c r="S52" s="7"/>
    </row>
    <row r="53" spans="7:19">
      <c r="G53" s="9"/>
      <c r="H53" s="9"/>
      <c r="I53" s="9"/>
      <c r="J53" s="9"/>
      <c r="K53" s="9"/>
      <c r="L53" s="9"/>
      <c r="M53" s="48"/>
      <c r="N53" s="9"/>
      <c r="O53" s="9"/>
      <c r="P53" s="9"/>
      <c r="Q53" s="7"/>
      <c r="R53" s="7"/>
      <c r="S53" s="7"/>
    </row>
    <row r="54" spans="7:19">
      <c r="G54" s="9"/>
      <c r="H54" s="9"/>
      <c r="I54" s="9"/>
      <c r="J54" s="9"/>
      <c r="K54" s="9"/>
      <c r="L54" s="9"/>
      <c r="M54" s="48"/>
      <c r="N54" s="9"/>
      <c r="O54" s="9"/>
      <c r="P54" s="9"/>
      <c r="Q54" s="7"/>
      <c r="R54" s="7"/>
      <c r="S54" s="7"/>
    </row>
    <row r="55" spans="7:19">
      <c r="G55" s="9"/>
      <c r="H55" s="9"/>
      <c r="I55" s="9"/>
      <c r="J55" s="9"/>
      <c r="K55" s="9"/>
      <c r="L55" s="9"/>
      <c r="M55" s="48"/>
      <c r="N55" s="9"/>
      <c r="O55" s="9"/>
      <c r="P55" s="9"/>
      <c r="Q55" s="7"/>
      <c r="R55" s="7"/>
      <c r="S55" s="7"/>
    </row>
    <row r="56" spans="7:19">
      <c r="G56" s="9"/>
      <c r="H56" s="9"/>
      <c r="I56" s="9"/>
      <c r="J56" s="9"/>
      <c r="K56" s="9"/>
      <c r="L56" s="9"/>
      <c r="M56" s="48"/>
      <c r="N56" s="9"/>
      <c r="O56" s="9"/>
      <c r="P56" s="9"/>
      <c r="Q56" s="7"/>
      <c r="R56" s="7"/>
      <c r="S56" s="7"/>
    </row>
    <row r="57" spans="7:19">
      <c r="G57" s="9"/>
      <c r="H57" s="9"/>
      <c r="I57" s="9"/>
      <c r="J57" s="9"/>
      <c r="K57" s="9"/>
      <c r="L57" s="9"/>
      <c r="M57" s="48"/>
      <c r="N57" s="9"/>
      <c r="O57" s="9"/>
      <c r="P57" s="9"/>
      <c r="Q57" s="7"/>
      <c r="R57" s="7"/>
      <c r="S57" s="7"/>
    </row>
    <row r="58" spans="7:19">
      <c r="G58" s="9"/>
      <c r="H58" s="9"/>
      <c r="I58" s="9"/>
      <c r="J58" s="9"/>
      <c r="K58" s="9"/>
      <c r="L58" s="9"/>
      <c r="M58" s="48"/>
      <c r="N58" s="9"/>
      <c r="O58" s="9"/>
      <c r="P58" s="9"/>
      <c r="Q58" s="7"/>
      <c r="R58" s="7"/>
      <c r="S58" s="7"/>
    </row>
  </sheetData>
  <autoFilter ref="A9:P29" xr:uid="{00000000-0009-0000-0000-000002000000}"/>
  <mergeCells count="10">
    <mergeCell ref="A1:P1"/>
    <mergeCell ref="A2:P2"/>
    <mergeCell ref="A3:P3"/>
    <mergeCell ref="A10:A11"/>
    <mergeCell ref="B10:B11"/>
    <mergeCell ref="C10:C11"/>
    <mergeCell ref="D10:D11"/>
    <mergeCell ref="E10:E11"/>
    <mergeCell ref="F10:K10"/>
    <mergeCell ref="L10:P10"/>
  </mergeCells>
  <printOptions horizontalCentered="1"/>
  <pageMargins left="0.27559055118110237" right="0.27559055118110237" top="0.71" bottom="0.52" header="0.23622047244094491" footer="0.15748031496062992"/>
  <pageSetup paperSize="9" scale="7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Apmetums</vt:lpstr>
      <vt:lpstr>Jumtiņi rezerves</vt:lpstr>
      <vt:lpstr>Jumtiņi ieejas</vt:lpstr>
      <vt:lpstr>Kopolimeru</vt:lpstr>
      <vt:lpstr>Ruberoids</vt:lpstr>
      <vt:lpstr>Jumts TPO</vt:lpstr>
      <vt:lpstr>Logi</vt:lpstr>
      <vt:lpstr>Šuves</vt:lpstr>
      <vt:lpstr>Apmales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A/S Inspecta latvia</dc:creator>
  <cp:lastModifiedBy>Mednis Aivars</cp:lastModifiedBy>
  <cp:lastPrinted>2020-08-10T07:51:26Z</cp:lastPrinted>
  <dcterms:created xsi:type="dcterms:W3CDTF">2011-06-10T09:00:26Z</dcterms:created>
  <dcterms:modified xsi:type="dcterms:W3CDTF">2020-12-15T09:25:53Z</dcterms:modified>
</cp:coreProperties>
</file>