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epirkums\2019\Alokatoru atskaite 150319\"/>
    </mc:Choice>
  </mc:AlternateContent>
  <xr:revisionPtr revIDLastSave="0" documentId="8_{8E0C7D6F-E210-4D26-8386-B6FF932B8686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Pamatinformacija" sheetId="1" r:id="rId1"/>
    <sheet name="Nosacijumi" sheetId="4" r:id="rId2"/>
    <sheet name="Alokatori" sheetId="5" r:id="rId3"/>
    <sheet name="Alok KOPĀ" sheetId="9" r:id="rId4"/>
    <sheet name="Klaf koeficients" sheetId="6" r:id="rId5"/>
    <sheet name="Aprēķins" sheetId="7" r:id="rId6"/>
    <sheet name="Aprēķins 2" sheetId="12" r:id="rId7"/>
    <sheet name="Ekonomiskie aprekini" sheetId="8" r:id="rId8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8" l="1"/>
  <c r="D8" i="8" s="1"/>
  <c r="B7" i="8"/>
  <c r="C7" i="8" s="1"/>
  <c r="C6" i="8" l="1"/>
  <c r="D7" i="8"/>
  <c r="D6" i="8" s="1"/>
  <c r="B6" i="8"/>
  <c r="B9" i="8" s="1"/>
  <c r="C17" i="1"/>
  <c r="H3" i="5"/>
  <c r="F3" i="5"/>
  <c r="B3" i="5" s="1"/>
  <c r="O3" i="5" s="1"/>
  <c r="B5" i="7"/>
  <c r="B15" i="8"/>
  <c r="B17" i="8" l="1"/>
  <c r="B18" i="8"/>
  <c r="B16" i="8"/>
  <c r="B19" i="8" s="1"/>
  <c r="B30" i="7" l="1"/>
  <c r="B33" i="5" l="1"/>
  <c r="F34" i="5"/>
  <c r="B34" i="5" s="1"/>
  <c r="H34" i="5"/>
  <c r="H35" i="5"/>
  <c r="H36" i="5"/>
  <c r="H37" i="5"/>
  <c r="B39" i="5"/>
  <c r="F40" i="5"/>
  <c r="B40" i="5" s="1"/>
  <c r="H40" i="5"/>
  <c r="H41" i="5"/>
  <c r="H42" i="5"/>
  <c r="B44" i="5"/>
  <c r="F45" i="5"/>
  <c r="B45" i="5" s="1"/>
  <c r="H45" i="5"/>
  <c r="H46" i="5"/>
  <c r="H47" i="5"/>
  <c r="B49" i="5"/>
  <c r="F50" i="5"/>
  <c r="B50" i="5" s="1"/>
  <c r="H50" i="5"/>
  <c r="H51" i="5"/>
  <c r="H52" i="5"/>
  <c r="B6" i="7"/>
  <c r="F51" i="5" l="1"/>
  <c r="F41" i="5"/>
  <c r="F35" i="5"/>
  <c r="F46" i="5"/>
  <c r="B46" i="5" l="1"/>
  <c r="F47" i="5"/>
  <c r="B47" i="5" s="1"/>
  <c r="B35" i="5"/>
  <c r="F36" i="5"/>
  <c r="B41" i="5"/>
  <c r="F42" i="5"/>
  <c r="B42" i="5" s="1"/>
  <c r="F52" i="5"/>
  <c r="B52" i="5" s="1"/>
  <c r="B51" i="5"/>
  <c r="B36" i="5" l="1"/>
  <c r="F37" i="5"/>
  <c r="B37" i="5" s="1"/>
  <c r="I32" i="9" l="1"/>
  <c r="I1" i="9"/>
  <c r="H1" i="9"/>
  <c r="G1" i="9"/>
  <c r="C15" i="8" l="1"/>
  <c r="C18" i="8" s="1"/>
  <c r="C9" i="8"/>
  <c r="C5" i="8" s="1"/>
  <c r="D9" i="8"/>
  <c r="D5" i="8" s="1"/>
  <c r="D22" i="8" s="1"/>
  <c r="B5" i="8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N1" i="9"/>
  <c r="O1" i="9"/>
  <c r="C1" i="9"/>
  <c r="D1" i="9"/>
  <c r="E1" i="9"/>
  <c r="F1" i="9"/>
  <c r="J1" i="9"/>
  <c r="K1" i="9"/>
  <c r="L1" i="9"/>
  <c r="M1" i="9"/>
  <c r="B1" i="9"/>
  <c r="A31" i="9"/>
  <c r="I31" i="9" s="1"/>
  <c r="A30" i="9"/>
  <c r="I30" i="9" s="1"/>
  <c r="A29" i="9"/>
  <c r="I29" i="9" s="1"/>
  <c r="A28" i="9"/>
  <c r="I28" i="9" s="1"/>
  <c r="A27" i="9"/>
  <c r="I27" i="9" s="1"/>
  <c r="A26" i="9"/>
  <c r="I26" i="9" s="1"/>
  <c r="A25" i="9"/>
  <c r="I25" i="9" s="1"/>
  <c r="A24" i="9"/>
  <c r="I24" i="9" s="1"/>
  <c r="A23" i="9"/>
  <c r="I23" i="9" s="1"/>
  <c r="A22" i="9"/>
  <c r="I22" i="9" s="1"/>
  <c r="A21" i="9"/>
  <c r="I21" i="9" s="1"/>
  <c r="A20" i="9"/>
  <c r="I20" i="9" s="1"/>
  <c r="A19" i="9"/>
  <c r="I19" i="9" s="1"/>
  <c r="A18" i="9"/>
  <c r="I18" i="9" s="1"/>
  <c r="A17" i="9"/>
  <c r="I17" i="9" s="1"/>
  <c r="A16" i="9"/>
  <c r="I16" i="9" s="1"/>
  <c r="A15" i="9"/>
  <c r="I15" i="9" s="1"/>
  <c r="A14" i="9"/>
  <c r="I14" i="9" s="1"/>
  <c r="A13" i="9"/>
  <c r="I13" i="9" s="1"/>
  <c r="A12" i="9"/>
  <c r="I12" i="9" s="1"/>
  <c r="A11" i="9"/>
  <c r="I11" i="9" s="1"/>
  <c r="A10" i="9"/>
  <c r="I10" i="9" s="1"/>
  <c r="A9" i="9"/>
  <c r="I9" i="9" s="1"/>
  <c r="A8" i="9"/>
  <c r="I8" i="9" s="1"/>
  <c r="A7" i="9"/>
  <c r="I7" i="9" s="1"/>
  <c r="A6" i="9"/>
  <c r="I6" i="9" s="1"/>
  <c r="A5" i="9"/>
  <c r="I5" i="9" s="1"/>
  <c r="A4" i="9"/>
  <c r="I4" i="9" s="1"/>
  <c r="A3" i="9"/>
  <c r="I3" i="9" s="1"/>
  <c r="A2" i="9"/>
  <c r="I2" i="9" s="1"/>
  <c r="B32" i="7"/>
  <c r="B33" i="7" s="1"/>
  <c r="B22" i="8" l="1"/>
  <c r="B21" i="8"/>
  <c r="B32" i="9"/>
  <c r="C23" i="8"/>
  <c r="C22" i="8"/>
  <c r="C24" i="8"/>
  <c r="B23" i="8"/>
  <c r="B24" i="8"/>
  <c r="C17" i="8"/>
  <c r="C16" i="8"/>
  <c r="C19" i="8" s="1"/>
  <c r="D15" i="8"/>
  <c r="D18" i="8" s="1"/>
  <c r="D23" i="8"/>
  <c r="D24" i="8"/>
  <c r="B9" i="7"/>
  <c r="B7" i="7"/>
  <c r="B4" i="7" s="1"/>
  <c r="M180" i="5"/>
  <c r="F175" i="5"/>
  <c r="F176" i="5" s="1"/>
  <c r="F168" i="5"/>
  <c r="F169" i="5" s="1"/>
  <c r="F162" i="5"/>
  <c r="B162" i="5" s="1"/>
  <c r="O162" i="5" s="1"/>
  <c r="F156" i="5"/>
  <c r="B156" i="5" s="1"/>
  <c r="O156" i="5" s="1"/>
  <c r="F150" i="5"/>
  <c r="B150" i="5" s="1"/>
  <c r="O150" i="5" s="1"/>
  <c r="F144" i="5"/>
  <c r="F145" i="5" s="1"/>
  <c r="F137" i="5"/>
  <c r="F138" i="5" s="1"/>
  <c r="F131" i="5"/>
  <c r="B131" i="5" s="1"/>
  <c r="O131" i="5" s="1"/>
  <c r="F126" i="5"/>
  <c r="F127" i="5" s="1"/>
  <c r="F121" i="5"/>
  <c r="B121" i="5" s="1"/>
  <c r="O121" i="5" s="1"/>
  <c r="F115" i="5"/>
  <c r="B115" i="5" s="1"/>
  <c r="O115" i="5" s="1"/>
  <c r="F108" i="5"/>
  <c r="B108" i="5" s="1"/>
  <c r="O108" i="5" s="1"/>
  <c r="F102" i="5"/>
  <c r="B102" i="5" s="1"/>
  <c r="O102" i="5" s="1"/>
  <c r="F96" i="5"/>
  <c r="F97" i="5" s="1"/>
  <c r="F91" i="5"/>
  <c r="B91" i="5" s="1"/>
  <c r="O91" i="5" s="1"/>
  <c r="F86" i="5"/>
  <c r="F87" i="5" s="1"/>
  <c r="F79" i="5"/>
  <c r="F80" i="5" s="1"/>
  <c r="F73" i="5"/>
  <c r="F74" i="5" s="1"/>
  <c r="F67" i="5"/>
  <c r="F68" i="5" s="1"/>
  <c r="F61" i="5"/>
  <c r="F62" i="5" s="1"/>
  <c r="F56" i="5"/>
  <c r="B56" i="5" s="1"/>
  <c r="O56" i="5" s="1"/>
  <c r="N43" i="5"/>
  <c r="C8" i="9" s="1"/>
  <c r="F28" i="5"/>
  <c r="B28" i="5" s="1"/>
  <c r="O28" i="5" s="1"/>
  <c r="F21" i="5"/>
  <c r="F22" i="5" s="1"/>
  <c r="F23" i="5" s="1"/>
  <c r="F24" i="5" s="1"/>
  <c r="F15" i="5"/>
  <c r="F16" i="5" s="1"/>
  <c r="F17" i="5" s="1"/>
  <c r="F18" i="5" s="1"/>
  <c r="F9" i="5"/>
  <c r="F10" i="5" s="1"/>
  <c r="F11" i="5" s="1"/>
  <c r="F12" i="5" s="1"/>
  <c r="F4" i="5"/>
  <c r="F5" i="5" s="1"/>
  <c r="F6" i="5" s="1"/>
  <c r="N59" i="5"/>
  <c r="C11" i="9" s="1"/>
  <c r="N53" i="5"/>
  <c r="C10" i="9" s="1"/>
  <c r="N48" i="5"/>
  <c r="C9" i="9" s="1"/>
  <c r="N94" i="5"/>
  <c r="C17" i="9" s="1"/>
  <c r="N89" i="5"/>
  <c r="C16" i="9" s="1"/>
  <c r="N129" i="5"/>
  <c r="C23" i="9" s="1"/>
  <c r="N124" i="5"/>
  <c r="C22" i="9" s="1"/>
  <c r="N179" i="5"/>
  <c r="C31" i="9" s="1"/>
  <c r="N172" i="5"/>
  <c r="C30" i="9" s="1"/>
  <c r="N166" i="5"/>
  <c r="C29" i="9" s="1"/>
  <c r="N160" i="5"/>
  <c r="C28" i="9" s="1"/>
  <c r="N154" i="5"/>
  <c r="C27" i="9" s="1"/>
  <c r="N148" i="5"/>
  <c r="C26" i="9" s="1"/>
  <c r="N141" i="5"/>
  <c r="C25" i="9" s="1"/>
  <c r="N135" i="5"/>
  <c r="C24" i="9" s="1"/>
  <c r="N119" i="5"/>
  <c r="C21" i="9" s="1"/>
  <c r="N112" i="5"/>
  <c r="C20" i="9" s="1"/>
  <c r="N106" i="5"/>
  <c r="C19" i="9" s="1"/>
  <c r="N100" i="5"/>
  <c r="C18" i="9" s="1"/>
  <c r="N83" i="5"/>
  <c r="C15" i="9" s="1"/>
  <c r="N77" i="5"/>
  <c r="C14" i="9" s="1"/>
  <c r="N71" i="5"/>
  <c r="C13" i="9" s="1"/>
  <c r="N65" i="5"/>
  <c r="C12" i="9" s="1"/>
  <c r="N38" i="5"/>
  <c r="C7" i="9" s="1"/>
  <c r="N32" i="5"/>
  <c r="C6" i="9" s="1"/>
  <c r="N25" i="5"/>
  <c r="C5" i="9" s="1"/>
  <c r="N19" i="5"/>
  <c r="C4" i="9" s="1"/>
  <c r="N13" i="5"/>
  <c r="C3" i="9" s="1"/>
  <c r="N7" i="5"/>
  <c r="H128" i="5"/>
  <c r="H127" i="5"/>
  <c r="H126" i="5"/>
  <c r="H123" i="5"/>
  <c r="H122" i="5"/>
  <c r="H121" i="5"/>
  <c r="H93" i="5"/>
  <c r="H92" i="5"/>
  <c r="H91" i="5"/>
  <c r="H88" i="5"/>
  <c r="H87" i="5"/>
  <c r="H86" i="5"/>
  <c r="H178" i="5"/>
  <c r="H177" i="5"/>
  <c r="H176" i="5"/>
  <c r="H175" i="5"/>
  <c r="H171" i="5"/>
  <c r="H170" i="5"/>
  <c r="H169" i="5"/>
  <c r="H168" i="5"/>
  <c r="H165" i="5"/>
  <c r="H164" i="5"/>
  <c r="H163" i="5"/>
  <c r="H162" i="5"/>
  <c r="H159" i="5"/>
  <c r="H158" i="5"/>
  <c r="H157" i="5"/>
  <c r="H156" i="5"/>
  <c r="H153" i="5"/>
  <c r="H152" i="5"/>
  <c r="H151" i="5"/>
  <c r="H150" i="5"/>
  <c r="H147" i="5"/>
  <c r="H146" i="5"/>
  <c r="H145" i="5"/>
  <c r="H144" i="5"/>
  <c r="H140" i="5"/>
  <c r="H139" i="5"/>
  <c r="H138" i="5"/>
  <c r="H137" i="5"/>
  <c r="H134" i="5"/>
  <c r="H133" i="5"/>
  <c r="H132" i="5"/>
  <c r="H131" i="5"/>
  <c r="H118" i="5"/>
  <c r="H117" i="5"/>
  <c r="H116" i="5"/>
  <c r="H115" i="5"/>
  <c r="H111" i="5"/>
  <c r="H110" i="5"/>
  <c r="H109" i="5"/>
  <c r="H108" i="5"/>
  <c r="H105" i="5"/>
  <c r="H104" i="5"/>
  <c r="H103" i="5"/>
  <c r="H102" i="5"/>
  <c r="H99" i="5"/>
  <c r="H98" i="5"/>
  <c r="H97" i="5"/>
  <c r="H96" i="5"/>
  <c r="H82" i="5"/>
  <c r="H81" i="5"/>
  <c r="H80" i="5"/>
  <c r="H79" i="5"/>
  <c r="H76" i="5"/>
  <c r="H75" i="5"/>
  <c r="H74" i="5"/>
  <c r="H73" i="5"/>
  <c r="H70" i="5"/>
  <c r="H69" i="5"/>
  <c r="H68" i="5"/>
  <c r="H67" i="5"/>
  <c r="H64" i="5"/>
  <c r="H63" i="5"/>
  <c r="H62" i="5"/>
  <c r="H61" i="5"/>
  <c r="H58" i="5"/>
  <c r="H57" i="5"/>
  <c r="H56" i="5"/>
  <c r="H31" i="5"/>
  <c r="H30" i="5"/>
  <c r="H29" i="5"/>
  <c r="H28" i="5"/>
  <c r="H24" i="5"/>
  <c r="H23" i="5"/>
  <c r="H22" i="5"/>
  <c r="H21" i="5"/>
  <c r="H18" i="5"/>
  <c r="H17" i="5"/>
  <c r="H16" i="5"/>
  <c r="H15" i="5"/>
  <c r="H12" i="5"/>
  <c r="H11" i="5"/>
  <c r="H10" i="5"/>
  <c r="H9" i="5"/>
  <c r="O45" i="5"/>
  <c r="B55" i="5"/>
  <c r="B60" i="5"/>
  <c r="B66" i="5"/>
  <c r="B72" i="5"/>
  <c r="B78" i="5"/>
  <c r="B85" i="5"/>
  <c r="B90" i="5"/>
  <c r="B95" i="5"/>
  <c r="B101" i="5"/>
  <c r="B107" i="5"/>
  <c r="B114" i="5"/>
  <c r="B120" i="5"/>
  <c r="B125" i="5"/>
  <c r="B130" i="5"/>
  <c r="B136" i="5"/>
  <c r="B143" i="5"/>
  <c r="B149" i="5"/>
  <c r="B155" i="5"/>
  <c r="B161" i="5"/>
  <c r="B167" i="5"/>
  <c r="B174" i="5"/>
  <c r="H4" i="5"/>
  <c r="H5" i="5"/>
  <c r="H6" i="5"/>
  <c r="C2" i="9" l="1"/>
  <c r="N180" i="5"/>
  <c r="B14" i="7" s="1"/>
  <c r="B37" i="8"/>
  <c r="B39" i="8"/>
  <c r="B38" i="8"/>
  <c r="B33" i="8"/>
  <c r="B32" i="8"/>
  <c r="B34" i="8"/>
  <c r="C38" i="8"/>
  <c r="C32" i="8"/>
  <c r="C37" i="8"/>
  <c r="C34" i="8"/>
  <c r="C33" i="8"/>
  <c r="C39" i="8"/>
  <c r="B144" i="5"/>
  <c r="O144" i="5" s="1"/>
  <c r="B96" i="5"/>
  <c r="O96" i="5" s="1"/>
  <c r="B73" i="5"/>
  <c r="O73" i="5" s="1"/>
  <c r="B168" i="5"/>
  <c r="O168" i="5" s="1"/>
  <c r="B175" i="5"/>
  <c r="O175" i="5" s="1"/>
  <c r="B79" i="5"/>
  <c r="O79" i="5" s="1"/>
  <c r="B126" i="5"/>
  <c r="O126" i="5" s="1"/>
  <c r="B137" i="5"/>
  <c r="O137" i="5" s="1"/>
  <c r="O50" i="5"/>
  <c r="C32" i="9"/>
  <c r="B28" i="8"/>
  <c r="B29" i="8"/>
  <c r="B27" i="8"/>
  <c r="D17" i="8"/>
  <c r="D16" i="8"/>
  <c r="C21" i="8"/>
  <c r="B86" i="5"/>
  <c r="O86" i="5" s="1"/>
  <c r="B61" i="5"/>
  <c r="O61" i="5" s="1"/>
  <c r="F92" i="5"/>
  <c r="B67" i="5"/>
  <c r="O67" i="5" s="1"/>
  <c r="F57" i="5"/>
  <c r="O34" i="5"/>
  <c r="F75" i="5"/>
  <c r="B74" i="5"/>
  <c r="O74" i="5" s="1"/>
  <c r="F139" i="5"/>
  <c r="B138" i="5"/>
  <c r="O138" i="5" s="1"/>
  <c r="B68" i="5"/>
  <c r="O68" i="5" s="1"/>
  <c r="F69" i="5"/>
  <c r="O47" i="5"/>
  <c r="O46" i="5"/>
  <c r="F81" i="5"/>
  <c r="B80" i="5"/>
  <c r="O80" i="5" s="1"/>
  <c r="B97" i="5"/>
  <c r="O97" i="5" s="1"/>
  <c r="F98" i="5"/>
  <c r="B145" i="5"/>
  <c r="O145" i="5" s="1"/>
  <c r="F146" i="5"/>
  <c r="F170" i="5"/>
  <c r="B169" i="5"/>
  <c r="O169" i="5" s="1"/>
  <c r="O52" i="5"/>
  <c r="O51" i="5"/>
  <c r="F63" i="5"/>
  <c r="B62" i="5"/>
  <c r="O62" i="5" s="1"/>
  <c r="F88" i="5"/>
  <c r="B88" i="5" s="1"/>
  <c r="O88" i="5" s="1"/>
  <c r="B87" i="5"/>
  <c r="O87" i="5" s="1"/>
  <c r="F128" i="5"/>
  <c r="B128" i="5" s="1"/>
  <c r="O128" i="5" s="1"/>
  <c r="B127" i="5"/>
  <c r="O127" i="5" s="1"/>
  <c r="B176" i="5"/>
  <c r="O176" i="5" s="1"/>
  <c r="F177" i="5"/>
  <c r="F132" i="5"/>
  <c r="F151" i="5"/>
  <c r="F157" i="5"/>
  <c r="F163" i="5"/>
  <c r="F103" i="5"/>
  <c r="F109" i="5"/>
  <c r="F116" i="5"/>
  <c r="F122" i="5"/>
  <c r="O40" i="5"/>
  <c r="O42" i="5"/>
  <c r="O41" i="5"/>
  <c r="O35" i="5"/>
  <c r="F29" i="5"/>
  <c r="B4" i="5"/>
  <c r="O4" i="5" s="1"/>
  <c r="O7" i="5" s="1"/>
  <c r="B5" i="5"/>
  <c r="O5" i="5" s="1"/>
  <c r="B6" i="5"/>
  <c r="O6" i="5" s="1"/>
  <c r="B9" i="5"/>
  <c r="O9" i="5" s="1"/>
  <c r="B10" i="5"/>
  <c r="O10" i="5" s="1"/>
  <c r="B11" i="5"/>
  <c r="O11" i="5" s="1"/>
  <c r="B12" i="5"/>
  <c r="O12" i="5" s="1"/>
  <c r="B15" i="5"/>
  <c r="O15" i="5" s="1"/>
  <c r="B16" i="5"/>
  <c r="O16" i="5" s="1"/>
  <c r="B17" i="5"/>
  <c r="O17" i="5" s="1"/>
  <c r="B18" i="5"/>
  <c r="O18" i="5" s="1"/>
  <c r="B21" i="5"/>
  <c r="O21" i="5" s="1"/>
  <c r="B22" i="5"/>
  <c r="O22" i="5" s="1"/>
  <c r="B23" i="5"/>
  <c r="O23" i="5" s="1"/>
  <c r="B24" i="5"/>
  <c r="O24" i="5" s="1"/>
  <c r="O13" i="5" l="1"/>
  <c r="D19" i="8"/>
  <c r="D37" i="8" s="1"/>
  <c r="D38" i="8"/>
  <c r="D34" i="8"/>
  <c r="C20" i="1"/>
  <c r="B17" i="7"/>
  <c r="B16" i="7" s="1"/>
  <c r="O129" i="5"/>
  <c r="O48" i="5"/>
  <c r="B34" i="7"/>
  <c r="B35" i="7" s="1"/>
  <c r="T7" i="5" s="1"/>
  <c r="U7" i="5" s="1"/>
  <c r="B10" i="7"/>
  <c r="C28" i="8"/>
  <c r="C29" i="8"/>
  <c r="C27" i="8"/>
  <c r="O89" i="5"/>
  <c r="O53" i="5"/>
  <c r="F58" i="5"/>
  <c r="B58" i="5" s="1"/>
  <c r="O58" i="5" s="1"/>
  <c r="B57" i="5"/>
  <c r="O57" i="5" s="1"/>
  <c r="F93" i="5"/>
  <c r="B93" i="5" s="1"/>
  <c r="O93" i="5" s="1"/>
  <c r="B92" i="5"/>
  <c r="O92" i="5" s="1"/>
  <c r="B98" i="5"/>
  <c r="O98" i="5" s="1"/>
  <c r="F99" i="5"/>
  <c r="B99" i="5" s="1"/>
  <c r="O99" i="5" s="1"/>
  <c r="F104" i="5"/>
  <c r="B103" i="5"/>
  <c r="O103" i="5" s="1"/>
  <c r="F133" i="5"/>
  <c r="B132" i="5"/>
  <c r="O132" i="5" s="1"/>
  <c r="F64" i="5"/>
  <c r="B64" i="5" s="1"/>
  <c r="O64" i="5" s="1"/>
  <c r="B63" i="5"/>
  <c r="O63" i="5" s="1"/>
  <c r="F171" i="5"/>
  <c r="B171" i="5" s="1"/>
  <c r="O171" i="5" s="1"/>
  <c r="B170" i="5"/>
  <c r="O170" i="5" s="1"/>
  <c r="B139" i="5"/>
  <c r="O139" i="5" s="1"/>
  <c r="F140" i="5"/>
  <c r="B140" i="5" s="1"/>
  <c r="O140" i="5" s="1"/>
  <c r="B151" i="5"/>
  <c r="O151" i="5" s="1"/>
  <c r="F152" i="5"/>
  <c r="B122" i="5"/>
  <c r="O122" i="5" s="1"/>
  <c r="F123" i="5"/>
  <c r="B123" i="5" s="1"/>
  <c r="O123" i="5" s="1"/>
  <c r="B163" i="5"/>
  <c r="O163" i="5" s="1"/>
  <c r="F164" i="5"/>
  <c r="F178" i="5"/>
  <c r="B178" i="5" s="1"/>
  <c r="O178" i="5" s="1"/>
  <c r="B177" i="5"/>
  <c r="O177" i="5" s="1"/>
  <c r="F147" i="5"/>
  <c r="B147" i="5" s="1"/>
  <c r="O147" i="5" s="1"/>
  <c r="B146" i="5"/>
  <c r="O146" i="5" s="1"/>
  <c r="F70" i="5"/>
  <c r="B70" i="5" s="1"/>
  <c r="O70" i="5" s="1"/>
  <c r="B69" i="5"/>
  <c r="O69" i="5" s="1"/>
  <c r="F110" i="5"/>
  <c r="B109" i="5"/>
  <c r="O109" i="5" s="1"/>
  <c r="B116" i="5"/>
  <c r="O116" i="5" s="1"/>
  <c r="F117" i="5"/>
  <c r="F158" i="5"/>
  <c r="B157" i="5"/>
  <c r="O157" i="5" s="1"/>
  <c r="F82" i="5"/>
  <c r="B82" i="5" s="1"/>
  <c r="O82" i="5" s="1"/>
  <c r="B81" i="5"/>
  <c r="O81" i="5" s="1"/>
  <c r="F76" i="5"/>
  <c r="B76" i="5" s="1"/>
  <c r="O76" i="5" s="1"/>
  <c r="B75" i="5"/>
  <c r="O75" i="5" s="1"/>
  <c r="O43" i="5"/>
  <c r="B29" i="5"/>
  <c r="O29" i="5" s="1"/>
  <c r="F30" i="5"/>
  <c r="O37" i="5"/>
  <c r="O36" i="5"/>
  <c r="O25" i="5"/>
  <c r="O19" i="5"/>
  <c r="D3" i="9"/>
  <c r="D8" i="9" l="1"/>
  <c r="D16" i="9"/>
  <c r="B22" i="7"/>
  <c r="B24" i="7" s="1"/>
  <c r="B8" i="7"/>
  <c r="D9" i="9"/>
  <c r="D32" i="8"/>
  <c r="D33" i="8"/>
  <c r="D4" i="9"/>
  <c r="D5" i="9"/>
  <c r="D10" i="9"/>
  <c r="D23" i="9"/>
  <c r="D39" i="8"/>
  <c r="O77" i="5"/>
  <c r="O148" i="5"/>
  <c r="O172" i="5"/>
  <c r="O59" i="5"/>
  <c r="B39" i="7"/>
  <c r="B40" i="7" s="1"/>
  <c r="R7" i="5" s="1"/>
  <c r="S7" i="5" s="1"/>
  <c r="O83" i="5"/>
  <c r="O71" i="5"/>
  <c r="O65" i="5"/>
  <c r="O94" i="5"/>
  <c r="T13" i="5"/>
  <c r="U13" i="5" s="1"/>
  <c r="J2" i="9"/>
  <c r="K2" i="9"/>
  <c r="O179" i="5"/>
  <c r="D2" i="9"/>
  <c r="D21" i="8"/>
  <c r="D28" i="8"/>
  <c r="D29" i="8"/>
  <c r="D27" i="8"/>
  <c r="O141" i="5"/>
  <c r="B152" i="5"/>
  <c r="O152" i="5" s="1"/>
  <c r="F153" i="5"/>
  <c r="B153" i="5" s="1"/>
  <c r="O153" i="5" s="1"/>
  <c r="F134" i="5"/>
  <c r="B134" i="5" s="1"/>
  <c r="O134" i="5" s="1"/>
  <c r="B133" i="5"/>
  <c r="O133" i="5" s="1"/>
  <c r="O100" i="5"/>
  <c r="B164" i="5"/>
  <c r="O164" i="5" s="1"/>
  <c r="F165" i="5"/>
  <c r="B165" i="5" s="1"/>
  <c r="O165" i="5" s="1"/>
  <c r="F118" i="5"/>
  <c r="B118" i="5" s="1"/>
  <c r="O118" i="5" s="1"/>
  <c r="B117" i="5"/>
  <c r="O117" i="5" s="1"/>
  <c r="F159" i="5"/>
  <c r="B159" i="5" s="1"/>
  <c r="O159" i="5" s="1"/>
  <c r="B158" i="5"/>
  <c r="O158" i="5" s="1"/>
  <c r="B110" i="5"/>
  <c r="O110" i="5" s="1"/>
  <c r="F111" i="5"/>
  <c r="B111" i="5" s="1"/>
  <c r="O111" i="5" s="1"/>
  <c r="O38" i="5"/>
  <c r="O124" i="5"/>
  <c r="B104" i="5"/>
  <c r="O104" i="5" s="1"/>
  <c r="F105" i="5"/>
  <c r="B105" i="5" s="1"/>
  <c r="O105" i="5" s="1"/>
  <c r="B30" i="5"/>
  <c r="O30" i="5" s="1"/>
  <c r="F31" i="5"/>
  <c r="B31" i="5" s="1"/>
  <c r="O31" i="5" s="1"/>
  <c r="D25" i="9" l="1"/>
  <c r="D13" i="9"/>
  <c r="D30" i="9"/>
  <c r="D22" i="9"/>
  <c r="D26" i="9"/>
  <c r="D7" i="9"/>
  <c r="D31" i="9"/>
  <c r="D17" i="9"/>
  <c r="D14" i="9"/>
  <c r="D15" i="9"/>
  <c r="D18" i="9"/>
  <c r="D12" i="9"/>
  <c r="D11" i="9"/>
  <c r="O119" i="5"/>
  <c r="T19" i="5"/>
  <c r="U19" i="5" s="1"/>
  <c r="K3" i="9"/>
  <c r="J3" i="9"/>
  <c r="O160" i="5"/>
  <c r="R13" i="5"/>
  <c r="S13" i="5" s="1"/>
  <c r="H2" i="9"/>
  <c r="G2" i="9"/>
  <c r="O154" i="5"/>
  <c r="O106" i="5"/>
  <c r="O112" i="5"/>
  <c r="O135" i="5"/>
  <c r="O166" i="5"/>
  <c r="O32" i="5"/>
  <c r="D6" i="9" l="1"/>
  <c r="O180" i="5"/>
  <c r="C21" i="1" s="1"/>
  <c r="D27" i="9"/>
  <c r="D21" i="9"/>
  <c r="D19" i="9"/>
  <c r="D32" i="9" s="1"/>
  <c r="D29" i="9"/>
  <c r="D28" i="9"/>
  <c r="D24" i="9"/>
  <c r="D20" i="9"/>
  <c r="H3" i="9"/>
  <c r="G3" i="9"/>
  <c r="R19" i="5"/>
  <c r="S19" i="5" s="1"/>
  <c r="K4" i="9"/>
  <c r="T25" i="5"/>
  <c r="U25" i="5" s="1"/>
  <c r="J4" i="9"/>
  <c r="R25" i="5" l="1"/>
  <c r="S25" i="5" s="1"/>
  <c r="H4" i="9"/>
  <c r="G4" i="9"/>
  <c r="J5" i="9"/>
  <c r="T32" i="5"/>
  <c r="U32" i="5" s="1"/>
  <c r="K5" i="9"/>
  <c r="B15" i="7"/>
  <c r="B12" i="7" l="1"/>
  <c r="B31" i="7"/>
  <c r="T38" i="5"/>
  <c r="U38" i="5" s="1"/>
  <c r="K6" i="9"/>
  <c r="J6" i="9"/>
  <c r="G5" i="9"/>
  <c r="H5" i="9"/>
  <c r="R32" i="5"/>
  <c r="S32" i="5" s="1"/>
  <c r="B36" i="7"/>
  <c r="B38" i="7" l="1"/>
  <c r="P7" i="5" s="1"/>
  <c r="B41" i="7"/>
  <c r="B42" i="7" s="1"/>
  <c r="V7" i="5" s="1"/>
  <c r="B37" i="7"/>
  <c r="R38" i="5"/>
  <c r="S38" i="5" s="1"/>
  <c r="H6" i="9"/>
  <c r="G6" i="9"/>
  <c r="T43" i="5"/>
  <c r="U43" i="5" s="1"/>
  <c r="K7" i="9"/>
  <c r="J7" i="9"/>
  <c r="E2" i="9" l="1"/>
  <c r="Q7" i="5"/>
  <c r="F2" i="9" s="1"/>
  <c r="V13" i="5"/>
  <c r="W7" i="5"/>
  <c r="X7" i="5" s="1"/>
  <c r="Y7" i="5" s="1"/>
  <c r="L2" i="9"/>
  <c r="T48" i="5"/>
  <c r="U48" i="5" s="1"/>
  <c r="K8" i="9"/>
  <c r="J8" i="9"/>
  <c r="H7" i="9"/>
  <c r="R43" i="5"/>
  <c r="G7" i="9"/>
  <c r="M2" i="9"/>
  <c r="P13" i="5"/>
  <c r="Q13" i="5" s="1"/>
  <c r="R48" i="5" l="1"/>
  <c r="S48" i="5" s="1"/>
  <c r="S43" i="5"/>
  <c r="H8" i="9" s="1"/>
  <c r="V19" i="5"/>
  <c r="W13" i="5"/>
  <c r="X13" i="5" s="1"/>
  <c r="Y13" i="5" s="1"/>
  <c r="G8" i="9"/>
  <c r="L3" i="9"/>
  <c r="K9" i="9"/>
  <c r="T53" i="5"/>
  <c r="U53" i="5" s="1"/>
  <c r="J9" i="9"/>
  <c r="E3" i="9"/>
  <c r="P19" i="5"/>
  <c r="Q19" i="5" s="1"/>
  <c r="V25" i="5" l="1"/>
  <c r="W19" i="5"/>
  <c r="M3" i="9"/>
  <c r="L4" i="9"/>
  <c r="L5" i="9"/>
  <c r="K10" i="9"/>
  <c r="T59" i="5"/>
  <c r="U59" i="5" s="1"/>
  <c r="J10" i="9"/>
  <c r="G9" i="9"/>
  <c r="H9" i="9"/>
  <c r="R53" i="5"/>
  <c r="S53" i="5" s="1"/>
  <c r="O2" i="9"/>
  <c r="N2" i="9"/>
  <c r="F3" i="9"/>
  <c r="P25" i="5"/>
  <c r="Q25" i="5" s="1"/>
  <c r="E4" i="9"/>
  <c r="X19" i="5" l="1"/>
  <c r="Y19" i="5" s="1"/>
  <c r="M4" i="9"/>
  <c r="W25" i="5"/>
  <c r="V32" i="5"/>
  <c r="G10" i="9"/>
  <c r="H10" i="9"/>
  <c r="R59" i="5"/>
  <c r="S59" i="5" s="1"/>
  <c r="J11" i="9"/>
  <c r="T65" i="5"/>
  <c r="U65" i="5" s="1"/>
  <c r="K11" i="9"/>
  <c r="F4" i="9"/>
  <c r="E5" i="9"/>
  <c r="P32" i="5"/>
  <c r="Q32" i="5" s="1"/>
  <c r="O3" i="9"/>
  <c r="N3" i="9"/>
  <c r="X25" i="5" l="1"/>
  <c r="Y25" i="5" s="1"/>
  <c r="M5" i="9"/>
  <c r="W32" i="5"/>
  <c r="V38" i="5"/>
  <c r="L6" i="9"/>
  <c r="G11" i="9"/>
  <c r="R65" i="5"/>
  <c r="S65" i="5" s="1"/>
  <c r="H11" i="9"/>
  <c r="J12" i="9"/>
  <c r="K12" i="9"/>
  <c r="T71" i="5"/>
  <c r="U71" i="5" s="1"/>
  <c r="E6" i="9"/>
  <c r="P38" i="5"/>
  <c r="Q38" i="5" s="1"/>
  <c r="O4" i="9"/>
  <c r="N4" i="9"/>
  <c r="F5" i="9"/>
  <c r="X32" i="5" l="1"/>
  <c r="M6" i="9"/>
  <c r="W38" i="5"/>
  <c r="M7" i="9" s="1"/>
  <c r="V43" i="5"/>
  <c r="L7" i="9"/>
  <c r="T77" i="5"/>
  <c r="U77" i="5" s="1"/>
  <c r="J13" i="9"/>
  <c r="K13" i="9"/>
  <c r="R71" i="5"/>
  <c r="S71" i="5" s="1"/>
  <c r="G12" i="9"/>
  <c r="H12" i="9"/>
  <c r="E7" i="9"/>
  <c r="P43" i="5"/>
  <c r="Q43" i="5" s="1"/>
  <c r="F6" i="9"/>
  <c r="O5" i="9"/>
  <c r="N5" i="9"/>
  <c r="W43" i="5" l="1"/>
  <c r="V48" i="5"/>
  <c r="L8" i="9"/>
  <c r="H13" i="9"/>
  <c r="G13" i="9"/>
  <c r="R77" i="5"/>
  <c r="S77" i="5" s="1"/>
  <c r="K14" i="9"/>
  <c r="J14" i="9"/>
  <c r="T83" i="5"/>
  <c r="U83" i="5" s="1"/>
  <c r="F7" i="9"/>
  <c r="X38" i="5"/>
  <c r="P48" i="5"/>
  <c r="Q48" i="5" s="1"/>
  <c r="E8" i="9"/>
  <c r="N6" i="9"/>
  <c r="Y32" i="5"/>
  <c r="O6" i="9" s="1"/>
  <c r="W48" i="5" l="1"/>
  <c r="M9" i="9" s="1"/>
  <c r="L9" i="9"/>
  <c r="V53" i="5"/>
  <c r="X43" i="5"/>
  <c r="Y43" i="5" s="1"/>
  <c r="M8" i="9"/>
  <c r="R83" i="5"/>
  <c r="G14" i="9"/>
  <c r="H14" i="9"/>
  <c r="J15" i="9"/>
  <c r="T89" i="5"/>
  <c r="U89" i="5" s="1"/>
  <c r="K15" i="9"/>
  <c r="E9" i="9"/>
  <c r="P53" i="5"/>
  <c r="Q53" i="5" s="1"/>
  <c r="N7" i="9"/>
  <c r="Y38" i="5"/>
  <c r="O7" i="9" s="1"/>
  <c r="F8" i="9"/>
  <c r="W53" i="5" l="1"/>
  <c r="V59" i="5"/>
  <c r="L10" i="9"/>
  <c r="R89" i="5"/>
  <c r="S89" i="5" s="1"/>
  <c r="S83" i="5"/>
  <c r="T94" i="5"/>
  <c r="U94" i="5" s="1"/>
  <c r="J16" i="9"/>
  <c r="K16" i="9"/>
  <c r="H15" i="9"/>
  <c r="G15" i="9"/>
  <c r="F9" i="9"/>
  <c r="X48" i="5"/>
  <c r="P59" i="5"/>
  <c r="Q59" i="5" s="1"/>
  <c r="E10" i="9"/>
  <c r="N8" i="9"/>
  <c r="O8" i="9"/>
  <c r="W59" i="5" l="1"/>
  <c r="M11" i="9" s="1"/>
  <c r="V65" i="5"/>
  <c r="L11" i="9"/>
  <c r="X53" i="5"/>
  <c r="M10" i="9"/>
  <c r="R94" i="5"/>
  <c r="S94" i="5" s="1"/>
  <c r="G16" i="9"/>
  <c r="H16" i="9"/>
  <c r="J17" i="9"/>
  <c r="K17" i="9"/>
  <c r="T100" i="5"/>
  <c r="U100" i="5" s="1"/>
  <c r="P65" i="5"/>
  <c r="Q65" i="5" s="1"/>
  <c r="E11" i="9"/>
  <c r="Y48" i="5"/>
  <c r="O9" i="9" s="1"/>
  <c r="N9" i="9"/>
  <c r="F10" i="9"/>
  <c r="W65" i="5" l="1"/>
  <c r="M12" i="9" s="1"/>
  <c r="V71" i="5"/>
  <c r="L12" i="9"/>
  <c r="K18" i="9"/>
  <c r="J18" i="9"/>
  <c r="T106" i="5"/>
  <c r="U106" i="5" s="1"/>
  <c r="G17" i="9"/>
  <c r="R100" i="5"/>
  <c r="S100" i="5" s="1"/>
  <c r="H17" i="9"/>
  <c r="N10" i="9"/>
  <c r="Y53" i="5"/>
  <c r="O10" i="9" s="1"/>
  <c r="F11" i="9"/>
  <c r="X59" i="5"/>
  <c r="E12" i="9"/>
  <c r="P71" i="5"/>
  <c r="Q71" i="5" s="1"/>
  <c r="W71" i="5" l="1"/>
  <c r="M13" i="9" s="1"/>
  <c r="L13" i="9"/>
  <c r="V77" i="5"/>
  <c r="J19" i="9"/>
  <c r="T112" i="5"/>
  <c r="U112" i="5" s="1"/>
  <c r="K19" i="9"/>
  <c r="R106" i="5"/>
  <c r="S106" i="5" s="1"/>
  <c r="G18" i="9"/>
  <c r="H18" i="9"/>
  <c r="Y59" i="5"/>
  <c r="O11" i="9" s="1"/>
  <c r="N11" i="9"/>
  <c r="E13" i="9"/>
  <c r="P77" i="5"/>
  <c r="Q77" i="5" s="1"/>
  <c r="F12" i="9"/>
  <c r="X65" i="5"/>
  <c r="W77" i="5" l="1"/>
  <c r="V83" i="5"/>
  <c r="L14" i="9"/>
  <c r="G19" i="9"/>
  <c r="R112" i="5"/>
  <c r="S112" i="5" s="1"/>
  <c r="H19" i="9"/>
  <c r="T119" i="5"/>
  <c r="U119" i="5" s="1"/>
  <c r="K20" i="9"/>
  <c r="J20" i="9"/>
  <c r="F13" i="9"/>
  <c r="X71" i="5"/>
  <c r="N12" i="9"/>
  <c r="Y65" i="5"/>
  <c r="O12" i="9" s="1"/>
  <c r="E14" i="9"/>
  <c r="P83" i="5"/>
  <c r="Q83" i="5" s="1"/>
  <c r="W83" i="5" l="1"/>
  <c r="M15" i="9" s="1"/>
  <c r="V89" i="5"/>
  <c r="L15" i="9"/>
  <c r="X77" i="5"/>
  <c r="M14" i="9"/>
  <c r="R119" i="5"/>
  <c r="S119" i="5" s="1"/>
  <c r="H20" i="9"/>
  <c r="G20" i="9"/>
  <c r="K21" i="9"/>
  <c r="T124" i="5"/>
  <c r="U124" i="5" s="1"/>
  <c r="J21" i="9"/>
  <c r="P89" i="5"/>
  <c r="Q89" i="5" s="1"/>
  <c r="E15" i="9"/>
  <c r="Y71" i="5"/>
  <c r="O13" i="9" s="1"/>
  <c r="N13" i="9"/>
  <c r="F14" i="9"/>
  <c r="W89" i="5" l="1"/>
  <c r="V94" i="5"/>
  <c r="L16" i="9"/>
  <c r="T129" i="5"/>
  <c r="U129" i="5" s="1"/>
  <c r="K22" i="9"/>
  <c r="J22" i="9"/>
  <c r="G21" i="9"/>
  <c r="H21" i="9"/>
  <c r="R124" i="5"/>
  <c r="S124" i="5" s="1"/>
  <c r="F15" i="9"/>
  <c r="X83" i="5"/>
  <c r="Y77" i="5"/>
  <c r="O14" i="9" s="1"/>
  <c r="N14" i="9"/>
  <c r="E16" i="9"/>
  <c r="P94" i="5"/>
  <c r="Q94" i="5" s="1"/>
  <c r="W94" i="5" l="1"/>
  <c r="M17" i="9" s="1"/>
  <c r="V100" i="5"/>
  <c r="L17" i="9"/>
  <c r="X89" i="5"/>
  <c r="M16" i="9"/>
  <c r="R129" i="5"/>
  <c r="S129" i="5" s="1"/>
  <c r="H22" i="9"/>
  <c r="G22" i="9"/>
  <c r="K23" i="9"/>
  <c r="J23" i="9"/>
  <c r="T135" i="5"/>
  <c r="U135" i="5" s="1"/>
  <c r="F16" i="9"/>
  <c r="P100" i="5"/>
  <c r="Q100" i="5" s="1"/>
  <c r="E17" i="9"/>
  <c r="N15" i="9"/>
  <c r="Y83" i="5"/>
  <c r="O15" i="9" s="1"/>
  <c r="W100" i="5" l="1"/>
  <c r="V106" i="5"/>
  <c r="L18" i="9"/>
  <c r="K24" i="9"/>
  <c r="T141" i="5"/>
  <c r="U141" i="5" s="1"/>
  <c r="J24" i="9"/>
  <c r="R135" i="5"/>
  <c r="S135" i="5" s="1"/>
  <c r="G23" i="9"/>
  <c r="H23" i="9"/>
  <c r="F17" i="9"/>
  <c r="X94" i="5"/>
  <c r="Y89" i="5"/>
  <c r="O16" i="9" s="1"/>
  <c r="N16" i="9"/>
  <c r="P106" i="5"/>
  <c r="Q106" i="5" s="1"/>
  <c r="E18" i="9"/>
  <c r="W106" i="5" l="1"/>
  <c r="M19" i="9" s="1"/>
  <c r="L19" i="9"/>
  <c r="V112" i="5"/>
  <c r="X100" i="5"/>
  <c r="M18" i="9"/>
  <c r="H24" i="9"/>
  <c r="G24" i="9"/>
  <c r="R141" i="5"/>
  <c r="S141" i="5" s="1"/>
  <c r="J25" i="9"/>
  <c r="T148" i="5"/>
  <c r="U148" i="5" s="1"/>
  <c r="K25" i="9"/>
  <c r="F18" i="9"/>
  <c r="Y94" i="5"/>
  <c r="O17" i="9" s="1"/>
  <c r="N17" i="9"/>
  <c r="E19" i="9"/>
  <c r="P112" i="5"/>
  <c r="Q112" i="5" s="1"/>
  <c r="W112" i="5" l="1"/>
  <c r="V119" i="5"/>
  <c r="L20" i="9"/>
  <c r="H25" i="9"/>
  <c r="R148" i="5"/>
  <c r="S148" i="5" s="1"/>
  <c r="G25" i="9"/>
  <c r="T154" i="5"/>
  <c r="U154" i="5" s="1"/>
  <c r="J26" i="9"/>
  <c r="K26" i="9"/>
  <c r="F19" i="9"/>
  <c r="X106" i="5"/>
  <c r="P119" i="5"/>
  <c r="Q119" i="5" s="1"/>
  <c r="E20" i="9"/>
  <c r="Y100" i="5"/>
  <c r="O18" i="9" s="1"/>
  <c r="N18" i="9"/>
  <c r="X112" i="5" l="1"/>
  <c r="M20" i="9"/>
  <c r="W119" i="5"/>
  <c r="L21" i="9"/>
  <c r="V124" i="5"/>
  <c r="T160" i="5"/>
  <c r="U160" i="5" s="1"/>
  <c r="J27" i="9"/>
  <c r="K27" i="9"/>
  <c r="R154" i="5"/>
  <c r="S154" i="5" s="1"/>
  <c r="G26" i="9"/>
  <c r="H26" i="9"/>
  <c r="E21" i="9"/>
  <c r="P124" i="5"/>
  <c r="Q124" i="5" s="1"/>
  <c r="N19" i="9"/>
  <c r="Y106" i="5"/>
  <c r="O19" i="9" s="1"/>
  <c r="F20" i="9"/>
  <c r="X119" i="5" l="1"/>
  <c r="M21" i="9"/>
  <c r="W124" i="5"/>
  <c r="L22" i="9"/>
  <c r="V129" i="5"/>
  <c r="R160" i="5"/>
  <c r="S160" i="5" s="1"/>
  <c r="G27" i="9"/>
  <c r="H27" i="9"/>
  <c r="K28" i="9"/>
  <c r="J28" i="9"/>
  <c r="T166" i="5"/>
  <c r="U166" i="5" s="1"/>
  <c r="F21" i="9"/>
  <c r="P129" i="5"/>
  <c r="Q129" i="5" s="1"/>
  <c r="E22" i="9"/>
  <c r="N20" i="9"/>
  <c r="Y112" i="5"/>
  <c r="O20" i="9" s="1"/>
  <c r="X124" i="5" l="1"/>
  <c r="M22" i="9"/>
  <c r="W129" i="5"/>
  <c r="M23" i="9" s="1"/>
  <c r="L23" i="9"/>
  <c r="V135" i="5"/>
  <c r="K29" i="9"/>
  <c r="T172" i="5"/>
  <c r="U172" i="5" s="1"/>
  <c r="J29" i="9"/>
  <c r="G28" i="9"/>
  <c r="H28" i="9"/>
  <c r="R166" i="5"/>
  <c r="S166" i="5" s="1"/>
  <c r="F22" i="9"/>
  <c r="P135" i="5"/>
  <c r="Q135" i="5" s="1"/>
  <c r="E23" i="9"/>
  <c r="Y119" i="5"/>
  <c r="O21" i="9" s="1"/>
  <c r="N21" i="9"/>
  <c r="W135" i="5" l="1"/>
  <c r="M24" i="9" s="1"/>
  <c r="V141" i="5"/>
  <c r="L24" i="9"/>
  <c r="H29" i="9"/>
  <c r="R172" i="5"/>
  <c r="S172" i="5" s="1"/>
  <c r="G29" i="9"/>
  <c r="T179" i="5"/>
  <c r="U179" i="5" s="1"/>
  <c r="K30" i="9"/>
  <c r="J30" i="9"/>
  <c r="Y124" i="5"/>
  <c r="O22" i="9" s="1"/>
  <c r="N22" i="9"/>
  <c r="F23" i="9"/>
  <c r="X129" i="5"/>
  <c r="P141" i="5"/>
  <c r="Q141" i="5" s="1"/>
  <c r="E24" i="9"/>
  <c r="W141" i="5" l="1"/>
  <c r="V148" i="5"/>
  <c r="L25" i="9"/>
  <c r="J31" i="9"/>
  <c r="J32" i="9" s="1"/>
  <c r="K31" i="9"/>
  <c r="K32" i="9" s="1"/>
  <c r="R179" i="5"/>
  <c r="S179" i="5" s="1"/>
  <c r="H30" i="9"/>
  <c r="G30" i="9"/>
  <c r="Y129" i="5"/>
  <c r="O23" i="9" s="1"/>
  <c r="N23" i="9"/>
  <c r="F24" i="9"/>
  <c r="X135" i="5"/>
  <c r="E25" i="9"/>
  <c r="P148" i="5"/>
  <c r="Q148" i="5" s="1"/>
  <c r="W148" i="5" l="1"/>
  <c r="M26" i="9" s="1"/>
  <c r="L26" i="9"/>
  <c r="V154" i="5"/>
  <c r="X141" i="5"/>
  <c r="M25" i="9"/>
  <c r="G31" i="9"/>
  <c r="G32" i="9" s="1"/>
  <c r="H31" i="9"/>
  <c r="H32" i="9" s="1"/>
  <c r="Y135" i="5"/>
  <c r="O24" i="9" s="1"/>
  <c r="N24" i="9"/>
  <c r="P154" i="5"/>
  <c r="Q154" i="5" s="1"/>
  <c r="E26" i="9"/>
  <c r="F25" i="9"/>
  <c r="W154" i="5" l="1"/>
  <c r="M27" i="9" s="1"/>
  <c r="L27" i="9"/>
  <c r="V160" i="5"/>
  <c r="Y141" i="5"/>
  <c r="O25" i="9" s="1"/>
  <c r="N25" i="9"/>
  <c r="P160" i="5"/>
  <c r="Q160" i="5" s="1"/>
  <c r="E27" i="9"/>
  <c r="F26" i="9"/>
  <c r="X148" i="5"/>
  <c r="W160" i="5" l="1"/>
  <c r="M28" i="9" s="1"/>
  <c r="V166" i="5"/>
  <c r="L28" i="9"/>
  <c r="F27" i="9"/>
  <c r="X154" i="5"/>
  <c r="N26" i="9"/>
  <c r="Y148" i="5"/>
  <c r="O26" i="9" s="1"/>
  <c r="P166" i="5"/>
  <c r="Q166" i="5" s="1"/>
  <c r="E28" i="9"/>
  <c r="W166" i="5" l="1"/>
  <c r="V172" i="5"/>
  <c r="L29" i="9"/>
  <c r="P172" i="5"/>
  <c r="Q172" i="5" s="1"/>
  <c r="E29" i="9"/>
  <c r="F28" i="9"/>
  <c r="X160" i="5"/>
  <c r="Y154" i="5"/>
  <c r="O27" i="9" s="1"/>
  <c r="N27" i="9"/>
  <c r="W172" i="5" l="1"/>
  <c r="L30" i="9"/>
  <c r="V179" i="5"/>
  <c r="X166" i="5"/>
  <c r="M29" i="9"/>
  <c r="N28" i="9"/>
  <c r="Y160" i="5"/>
  <c r="O28" i="9" s="1"/>
  <c r="E30" i="9"/>
  <c r="P179" i="5"/>
  <c r="Q179" i="5" s="1"/>
  <c r="F29" i="9"/>
  <c r="W179" i="5" l="1"/>
  <c r="M31" i="9" s="1"/>
  <c r="L31" i="9"/>
  <c r="L32" i="9" s="1"/>
  <c r="X172" i="5"/>
  <c r="Y172" i="5" s="1"/>
  <c r="M30" i="9"/>
  <c r="N29" i="9"/>
  <c r="Y166" i="5"/>
  <c r="O29" i="9" s="1"/>
  <c r="F30" i="9"/>
  <c r="E31" i="9"/>
  <c r="E32" i="9" s="1"/>
  <c r="M32" i="9" l="1"/>
  <c r="F31" i="9"/>
  <c r="F32" i="9" s="1"/>
  <c r="X179" i="5"/>
  <c r="O30" i="9"/>
  <c r="N30" i="9"/>
  <c r="N31" i="9" l="1"/>
  <c r="N32" i="9" s="1"/>
  <c r="Y179" i="5"/>
  <c r="O31" i="9" s="1"/>
  <c r="O32" i="9" s="1"/>
</calcChain>
</file>

<file path=xl/sharedStrings.xml><?xml version="1.0" encoding="utf-8"?>
<sst xmlns="http://schemas.openxmlformats.org/spreadsheetml/2006/main" count="660" uniqueCount="244">
  <si>
    <t>Siltumenerģijas tarifs</t>
  </si>
  <si>
    <t>Enerģijas patēriņš</t>
  </si>
  <si>
    <t>vienības</t>
  </si>
  <si>
    <t>MWh</t>
  </si>
  <si>
    <t>Siltumenerģija</t>
  </si>
  <si>
    <t>KŪ kopā</t>
  </si>
  <si>
    <t>Apkure kopā</t>
  </si>
  <si>
    <t>Siltuma maksas sadalītāju metodika</t>
  </si>
  <si>
    <t>Aprēķina periods</t>
  </si>
  <si>
    <t>  - faktors siltuma temperatūras sensoru savienojuma novērtēšanai;</t>
  </si>
  <si>
    <t>Ēkas adrese</t>
  </si>
  <si>
    <t>EUR/MWh</t>
  </si>
  <si>
    <t>Pilsēta</t>
  </si>
  <si>
    <t>Novads</t>
  </si>
  <si>
    <t>Iela</t>
  </si>
  <si>
    <t>Nr.</t>
  </si>
  <si>
    <t>Pasta indeks</t>
  </si>
  <si>
    <t>Būves kadastra apzīmējums</t>
  </si>
  <si>
    <t>Ekspluatācijas uzsākšanas gads (norāda gada skaitli, ja nav zināms, norāda simbolus (n/d))</t>
  </si>
  <si>
    <t>Pēdējās pārbūves vai atjaunošanas gads (Norāda gada skaitli)</t>
  </si>
  <si>
    <t>NĒ</t>
  </si>
  <si>
    <t>JĀ</t>
  </si>
  <si>
    <t>Ēkas kopējā platība</t>
  </si>
  <si>
    <t>Ēkas aprēķina platība</t>
  </si>
  <si>
    <t>Individuālie siltuma maksas sadalītāji - alokatori</t>
  </si>
  <si>
    <t>Alokatoru skaits</t>
  </si>
  <si>
    <t>Alokatoru daļa no kopējā sildķermeņu skaita</t>
  </si>
  <si>
    <t>iedaļu rādījumi</t>
  </si>
  <si>
    <t>Ēkas siltumenerģijas uzskaitei uzstādīts skaitītājs apkures un karstā ūdens nodrošināšanai (ieskaitot karstā ūdens cirkulāciju)</t>
  </si>
  <si>
    <t>Ēkas siltumenerģijas uzskaitei uzstādīti divi skaitītāji - apkures un karstā ūdens nodrošināšanai (ieskaitot karstā ūdens cirkulāciju)</t>
  </si>
  <si>
    <t>Ēkā uzstādīti siltuma maksas sadalītāji (alokatori) vairāk kā 70% no kopējā telpu skaita</t>
  </si>
  <si>
    <t>Dzīvokļu skaits</t>
  </si>
  <si>
    <t xml:space="preserve">Siltuma maksas sadalītāji (alokatori) uzstādīti saskaņā ar sagatavoto projektu, kurā norādīts: </t>
  </si>
  <si>
    <t>Piezīmes</t>
  </si>
  <si>
    <t>Eiropas standarts LV EN 834: 2013 „Siltumenerģijas patēriņa noteicēji dzīvokļa apsildes radiatoriem. Ierīces ar elektroenerģijas avotu"</t>
  </si>
  <si>
    <t>  - iegūtais novērtēšanas faktors;</t>
  </si>
  <si>
    <t>  - zemākās temperatūras telpu novērtēšanas koeficients;</t>
  </si>
  <si>
    <t>Ēkas dzīvokļu numurs</t>
  </si>
  <si>
    <t>Dzīvoklis Nr.1</t>
  </si>
  <si>
    <t>Dzīvoklis Nr.2</t>
  </si>
  <si>
    <t>Dzīvoklis Nr.3</t>
  </si>
  <si>
    <t>Dzīvoklis Nr.4</t>
  </si>
  <si>
    <t>Dzīvoklis Nr.5</t>
  </si>
  <si>
    <t>Dzīvoklis Nr.6</t>
  </si>
  <si>
    <t>Dzīvoklis Nr.7</t>
  </si>
  <si>
    <t>Dzīvoklis Nr.8</t>
  </si>
  <si>
    <t>Dzīvoklis Nr.9</t>
  </si>
  <si>
    <t>Dzīvoklis Nr.10</t>
  </si>
  <si>
    <t>Dzīvoklis Nr.11</t>
  </si>
  <si>
    <t>Dzīvoklis Nr.12</t>
  </si>
  <si>
    <t>Dzīvoklis Nr.13</t>
  </si>
  <si>
    <t>Dzīvoklis Nr.14</t>
  </si>
  <si>
    <t>Dzīvoklis Nr.15</t>
  </si>
  <si>
    <t>Dzīvoklis Nr.16</t>
  </si>
  <si>
    <t>Dzīvoklis Nr.17</t>
  </si>
  <si>
    <t>Dzīvoklis Nr.18</t>
  </si>
  <si>
    <t>Dzīvoklis Nr.19</t>
  </si>
  <si>
    <t>Dzīvoklis Nr.20</t>
  </si>
  <si>
    <t>Dzīvoklis Nr.21</t>
  </si>
  <si>
    <t>Dzīvoklis Nr.22</t>
  </si>
  <si>
    <t>Dzīvoklis Nr.23</t>
  </si>
  <si>
    <t>Dzīvoklis Nr.24</t>
  </si>
  <si>
    <t>Dzīvoklis Nr.25</t>
  </si>
  <si>
    <t>Dzīvoklis Nr.26</t>
  </si>
  <si>
    <t>Dzīvoklis Nr.27</t>
  </si>
  <si>
    <t>Dzīvoklis Nr.28</t>
  </si>
  <si>
    <t>Dzīvoklis Nr.29</t>
  </si>
  <si>
    <t>Dzīvoklis Nr.30</t>
  </si>
  <si>
    <t>Sildķermeņu veids</t>
  </si>
  <si>
    <t>Sildķermeņu atrašanās vieta</t>
  </si>
  <si>
    <t>Aprēķins</t>
  </si>
  <si>
    <t>Alokatoru norādītās iedaļas</t>
  </si>
  <si>
    <t>KOPĀ</t>
  </si>
  <si>
    <t>Čuguna radiators</t>
  </si>
  <si>
    <t>Tērauda plākšņu tipa radiators</t>
  </si>
  <si>
    <t xml:space="preserve">Ēkā uzstādīti viena veida siltuma maksas sadalītāji (alokatori), kas uzstādīts saskaņā ar Eiropas standartu LV EN 834 vai citu normatīvo aktu prasībām; </t>
  </si>
  <si>
    <t>  - sildķermeņu siltuma pārneses koeficients;</t>
  </si>
  <si>
    <t>  - novērtēšanas faktors telpu (iekštelpu) izvietojumam ēkā.</t>
  </si>
  <si>
    <t>Dzīvokļu un citu telpu izvietojuma apraksts ēkā</t>
  </si>
  <si>
    <r>
      <t>Vērtējuma faktora K</t>
    </r>
    <r>
      <rPr>
        <b/>
        <sz val="8"/>
        <color rgb="FF000000"/>
        <rFont val="Times New Roman"/>
        <family val="1"/>
        <charset val="186"/>
      </rPr>
      <t xml:space="preserve">LAF </t>
    </r>
    <r>
      <rPr>
        <b/>
        <sz val="11.5"/>
        <color rgb="FF000000"/>
        <rFont val="Times New Roman"/>
        <family val="1"/>
        <charset val="186"/>
      </rPr>
      <t>vērtība</t>
    </r>
  </si>
  <si>
    <t>Pirmā stāva telpām:</t>
  </si>
  <si>
    <t>Bez pagraba vai citām neapdzīvotām telpām</t>
  </si>
  <si>
    <t>Virs pagraba vai citām neapkurināmām un neapdzīvotām telpām</t>
  </si>
  <si>
    <t>Virs iebrauktuvēm</t>
  </si>
  <si>
    <t>Stūra telpas pie iebrauktuvēm</t>
  </si>
  <si>
    <t>Stūra telpas ēkas galā</t>
  </si>
  <si>
    <t>Vidējo stāvu telpām:</t>
  </si>
  <si>
    <t>3-5 stāvu ēkām</t>
  </si>
  <si>
    <t>Stūra telpās ēkas galā</t>
  </si>
  <si>
    <t>6-9 stāvu ēkām</t>
  </si>
  <si>
    <t>10 stāvu augstākām ēkām</t>
  </si>
  <si>
    <t>Augšējo stāvu telpām</t>
  </si>
  <si>
    <r>
      <t xml:space="preserve">Novērtēšanas faktors telpu (iekštelpu) izvietojumam ēkā </t>
    </r>
    <r>
      <rPr>
        <b/>
        <sz val="11.5"/>
        <color theme="1"/>
        <rFont val="Times New Roman"/>
        <family val="1"/>
        <charset val="186"/>
      </rPr>
      <t>(K</t>
    </r>
    <r>
      <rPr>
        <b/>
        <sz val="8"/>
        <color theme="1"/>
        <rFont val="Times New Roman"/>
        <family val="1"/>
        <charset val="186"/>
      </rPr>
      <t>LAF</t>
    </r>
    <r>
      <rPr>
        <b/>
        <sz val="11.5"/>
        <color theme="1"/>
        <rFont val="Times New Roman"/>
        <family val="1"/>
        <charset val="186"/>
      </rPr>
      <t>)</t>
    </r>
  </si>
  <si>
    <t>Redukcijas koeficienti</t>
  </si>
  <si>
    <t>Siltuma maksas sadalītāju (alokatoru) aprēķins</t>
  </si>
  <si>
    <t>1.1.</t>
  </si>
  <si>
    <t>1.2.</t>
  </si>
  <si>
    <t>Ēkā ir uzstādīta kopējā siltumenerģijas uzskaite siltummezglā:</t>
  </si>
  <si>
    <t>Siltuma maksas sadalītājiem (alokatoriem) norādīts marķējums, kurā norādīts iekārtas tips vai sērijas numurs;</t>
  </si>
  <si>
    <t>Norādīts siltuma maksas sadalītāju (alokatoru) iekārtu skaits un novērtēšanas faktori;</t>
  </si>
  <si>
    <t>Norādīta siltuma sadalītāju piestiprināšanas (pie sildierīcēm) vieta un metode;</t>
  </si>
  <si>
    <t>Norādīts iekārtu visu sastāvdaļu saraksts, kas var ietekmēt mērījumu rezultātus, kā arī plombas vai citus aizsardzības pasākumus, kas aizsargā iekārtas un neļauj tām piekļūt bez redzamiem bojājumiem;</t>
  </si>
  <si>
    <t>Norādīta aprēķināto (konstrukcijas) siltuma pārneses temperatūru (Tm, A) starp augšējo temperatūras robežu (tmax) un zemāko temperatūras robežu (tmin);</t>
  </si>
  <si>
    <t>Apkures iekārtu vadības termostatu vārstu tipa un vadības režīma (manuālā vai automātiskā) apraksts;</t>
  </si>
  <si>
    <t>Norādīti dzīvokļi un / vai citas telpas, kas ir atvienotas vai nekad nav pieslēgtas ēkas kopējai apkures sistēmai.</t>
  </si>
  <si>
    <r>
      <t>N</t>
    </r>
    <r>
      <rPr>
        <sz val="8"/>
        <color theme="1"/>
        <rFont val="Times New Roman"/>
        <family val="1"/>
        <charset val="186"/>
      </rPr>
      <t xml:space="preserve">sad </t>
    </r>
    <r>
      <rPr>
        <sz val="11.5"/>
        <color theme="1"/>
        <rFont val="Times New Roman"/>
        <family val="1"/>
        <charset val="186"/>
      </rPr>
      <t xml:space="preserve">– siltuma plūsma no neizolētām apkures sistēmas caurulēm (W/m), skatīt </t>
    </r>
    <r>
      <rPr>
        <sz val="12"/>
        <color theme="1"/>
        <rFont val="Times New Roman"/>
        <family val="1"/>
        <charset val="186"/>
      </rPr>
      <t>1. tabulā;</t>
    </r>
  </si>
  <si>
    <t>Siltuma plūsmas vērtības no neizolētām caurulēm (W/m)</t>
  </si>
  <si>
    <t>Cauruļvadu diametrs, mm</t>
  </si>
  <si>
    <r>
      <t>Q</t>
    </r>
    <r>
      <rPr>
        <b/>
        <vertAlign val="subscript"/>
        <sz val="12"/>
        <color theme="1"/>
        <rFont val="Times New Roman"/>
        <family val="1"/>
        <charset val="186"/>
      </rPr>
      <t>sadl</t>
    </r>
    <r>
      <rPr>
        <b/>
        <sz val="12"/>
        <color theme="1"/>
        <rFont val="Times New Roman"/>
        <family val="1"/>
        <charset val="186"/>
      </rPr>
      <t xml:space="preserve"> = (Q</t>
    </r>
    <r>
      <rPr>
        <b/>
        <vertAlign val="subscript"/>
        <sz val="12"/>
        <color theme="1"/>
        <rFont val="Times New Roman"/>
        <family val="1"/>
        <charset val="186"/>
      </rPr>
      <t>apk</t>
    </r>
    <r>
      <rPr>
        <b/>
        <sz val="12"/>
        <color theme="1"/>
        <rFont val="Times New Roman"/>
        <family val="1"/>
        <charset val="186"/>
      </rPr>
      <t xml:space="preserve"> – Q</t>
    </r>
    <r>
      <rPr>
        <b/>
        <vertAlign val="subscript"/>
        <sz val="12"/>
        <color theme="1"/>
        <rFont val="Times New Roman"/>
        <family val="1"/>
        <charset val="186"/>
      </rPr>
      <t>caurl</t>
    </r>
    <r>
      <rPr>
        <b/>
        <sz val="12"/>
        <color theme="1"/>
        <rFont val="Times New Roman"/>
        <family val="1"/>
        <charset val="186"/>
      </rPr>
      <t>) X</t>
    </r>
    <r>
      <rPr>
        <b/>
        <vertAlign val="subscript"/>
        <sz val="12"/>
        <color theme="1"/>
        <rFont val="Times New Roman"/>
        <family val="1"/>
        <charset val="186"/>
      </rPr>
      <t>sadl</t>
    </r>
    <r>
      <rPr>
        <b/>
        <sz val="12"/>
        <color theme="1"/>
        <rFont val="Times New Roman"/>
        <family val="1"/>
        <charset val="186"/>
      </rPr>
      <t xml:space="preserve"> </t>
    </r>
  </si>
  <si>
    <r>
      <t>Q</t>
    </r>
    <r>
      <rPr>
        <vertAlign val="subscript"/>
        <sz val="12"/>
        <color theme="1"/>
        <rFont val="Times New Roman"/>
        <family val="1"/>
        <charset val="186"/>
      </rPr>
      <t>apk</t>
    </r>
    <r>
      <rPr>
        <sz val="12"/>
        <color theme="1"/>
        <rFont val="Times New Roman"/>
        <family val="1"/>
        <charset val="186"/>
      </rPr>
      <t xml:space="preserve"> – ēkas kopējais siltumenerģijas patēriņš apkurei (kWh); </t>
    </r>
  </si>
  <si>
    <r>
      <t>Q</t>
    </r>
    <r>
      <rPr>
        <vertAlign val="subscript"/>
        <sz val="12"/>
        <color theme="1"/>
        <rFont val="Times New Roman"/>
        <family val="1"/>
        <charset val="186"/>
      </rPr>
      <t>caurl</t>
    </r>
    <r>
      <rPr>
        <sz val="12"/>
        <color theme="1"/>
        <rFont val="Times New Roman"/>
        <family val="1"/>
        <charset val="186"/>
      </rPr>
      <t xml:space="preserve"> – siltumenerģijas daudzums no neizolētiem stāvvadiem (kWh); </t>
    </r>
  </si>
  <si>
    <r>
      <t>X</t>
    </r>
    <r>
      <rPr>
        <vertAlign val="subscript"/>
        <sz val="12"/>
        <color theme="1"/>
        <rFont val="Times New Roman"/>
        <family val="1"/>
        <charset val="186"/>
      </rPr>
      <t>sadl</t>
    </r>
    <r>
      <rPr>
        <sz val="12"/>
        <color theme="1"/>
        <rFont val="Times New Roman"/>
        <family val="1"/>
        <charset val="186"/>
      </rPr>
      <t xml:space="preserve"> –mainīgās (siltuma maksas sadalītāju) apkures daļas koeficients </t>
    </r>
  </si>
  <si>
    <r>
      <t>Siltumenerģijas patēriņš apkures nodrošināšanai Q</t>
    </r>
    <r>
      <rPr>
        <b/>
        <vertAlign val="subscript"/>
        <sz val="12"/>
        <color theme="1"/>
        <rFont val="Times New Roman"/>
        <family val="1"/>
        <charset val="186"/>
      </rPr>
      <t>apk</t>
    </r>
  </si>
  <si>
    <t>Siltuma maksas sadalītāju (mainīgās) un nemainīgās apkures daļas koeficienti</t>
  </si>
  <si>
    <r>
      <t xml:space="preserve">Pārskata perioda vidējā āra gaisa temperatūra </t>
    </r>
    <r>
      <rPr>
        <b/>
        <vertAlign val="superscript"/>
        <sz val="10"/>
        <color theme="1"/>
        <rFont val="Times New Roman"/>
        <family val="1"/>
        <charset val="186"/>
      </rPr>
      <t>o</t>
    </r>
    <r>
      <rPr>
        <b/>
        <sz val="10"/>
        <color theme="1"/>
        <rFont val="Times New Roman"/>
        <family val="1"/>
        <charset val="186"/>
      </rPr>
      <t>C</t>
    </r>
  </si>
  <si>
    <t>No vai vienādu</t>
  </si>
  <si>
    <t>- 10 līdz</t>
  </si>
  <si>
    <t>- 12,5</t>
  </si>
  <si>
    <t>- 7,5 līdz</t>
  </si>
  <si>
    <t>- 10</t>
  </si>
  <si>
    <t>-5,0 līdz</t>
  </si>
  <si>
    <t>-7,5</t>
  </si>
  <si>
    <t>-2,5 līdz</t>
  </si>
  <si>
    <t>-5,0</t>
  </si>
  <si>
    <t>No vai vienādu 5,0 līdz 2,5</t>
  </si>
  <si>
    <t>Augstāka par 5,0</t>
  </si>
  <si>
    <t>Koeficients Xsadl</t>
  </si>
  <si>
    <t>Koeficients Xnesadl</t>
  </si>
  <si>
    <r>
      <t>Q</t>
    </r>
    <r>
      <rPr>
        <vertAlign val="subscript"/>
        <sz val="12"/>
        <color theme="1"/>
        <rFont val="Times New Roman"/>
        <family val="1"/>
        <charset val="186"/>
      </rPr>
      <t xml:space="preserve">ind.sadl. </t>
    </r>
    <r>
      <rPr>
        <sz val="12"/>
        <color theme="1"/>
        <rFont val="Times New Roman"/>
        <family val="1"/>
        <charset val="186"/>
      </rPr>
      <t>- uz enerģijas patērētājiem attiecināmā mainīgās (siltuma maksas sadalītāju) apkures daļas (kWh)</t>
    </r>
  </si>
  <si>
    <r>
      <t>D</t>
    </r>
    <r>
      <rPr>
        <vertAlign val="subscript"/>
        <sz val="12"/>
        <color theme="1"/>
        <rFont val="Times New Roman"/>
        <family val="1"/>
        <charset val="186"/>
      </rPr>
      <t>kop</t>
    </r>
    <r>
      <rPr>
        <sz val="12"/>
        <color theme="1"/>
        <rFont val="Times New Roman"/>
        <family val="1"/>
        <charset val="186"/>
      </rPr>
      <t xml:space="preserve"> – kopējais siltuma maksas sadalītāju (alokatoru) uzskaitītais iedaļu skaits. </t>
    </r>
  </si>
  <si>
    <r>
      <t>D</t>
    </r>
    <r>
      <rPr>
        <vertAlign val="subscript"/>
        <sz val="12"/>
        <color theme="1"/>
        <rFont val="Times New Roman"/>
        <family val="1"/>
        <charset val="186"/>
      </rPr>
      <t>sadl</t>
    </r>
    <r>
      <rPr>
        <sz val="12"/>
        <color theme="1"/>
        <rFont val="Times New Roman"/>
        <family val="1"/>
        <charset val="186"/>
      </rPr>
      <t xml:space="preserve"> – reducētais siltuma maksas sadalītāju (alokatora) iedaļu mērījums, kuru aprēķina pēc (4) formulas</t>
    </r>
  </si>
  <si>
    <r>
      <t>D</t>
    </r>
    <r>
      <rPr>
        <b/>
        <vertAlign val="subscript"/>
        <sz val="12"/>
        <color theme="1"/>
        <rFont val="Times New Roman"/>
        <family val="1"/>
        <charset val="186"/>
      </rPr>
      <t>sadl</t>
    </r>
    <r>
      <rPr>
        <b/>
        <sz val="12"/>
        <color theme="1"/>
        <rFont val="Times New Roman"/>
        <family val="1"/>
        <charset val="186"/>
      </rPr>
      <t xml:space="preserve"> = D</t>
    </r>
    <r>
      <rPr>
        <b/>
        <vertAlign val="subscript"/>
        <sz val="12"/>
        <color theme="1"/>
        <rFont val="Times New Roman"/>
        <family val="1"/>
        <charset val="186"/>
      </rPr>
      <t>kop</t>
    </r>
    <r>
      <rPr>
        <b/>
        <sz val="12"/>
        <color theme="1"/>
        <rFont val="Times New Roman"/>
        <family val="1"/>
        <charset val="186"/>
      </rPr>
      <t>×K</t>
    </r>
    <r>
      <rPr>
        <b/>
        <vertAlign val="subscript"/>
        <sz val="12"/>
        <color theme="1"/>
        <rFont val="Times New Roman"/>
        <family val="1"/>
        <charset val="186"/>
      </rPr>
      <t>c</t>
    </r>
    <r>
      <rPr>
        <b/>
        <sz val="12"/>
        <color theme="1"/>
        <rFont val="Times New Roman"/>
        <family val="1"/>
        <charset val="186"/>
      </rPr>
      <t>×K</t>
    </r>
    <r>
      <rPr>
        <b/>
        <vertAlign val="subscript"/>
        <sz val="12"/>
        <color theme="1"/>
        <rFont val="Times New Roman"/>
        <family val="1"/>
        <charset val="186"/>
      </rPr>
      <t>T</t>
    </r>
    <r>
      <rPr>
        <b/>
        <sz val="12"/>
        <color theme="1"/>
        <rFont val="Times New Roman"/>
        <family val="1"/>
        <charset val="186"/>
      </rPr>
      <t>×K</t>
    </r>
    <r>
      <rPr>
        <b/>
        <vertAlign val="subscript"/>
        <sz val="12"/>
        <color theme="1"/>
        <rFont val="Times New Roman"/>
        <family val="1"/>
        <charset val="186"/>
      </rPr>
      <t>q</t>
    </r>
    <r>
      <rPr>
        <b/>
        <sz val="12"/>
        <color theme="1"/>
        <rFont val="Times New Roman"/>
        <family val="1"/>
        <charset val="186"/>
      </rPr>
      <t>×K</t>
    </r>
    <r>
      <rPr>
        <b/>
        <vertAlign val="subscript"/>
        <sz val="12"/>
        <color theme="1"/>
        <rFont val="Times New Roman"/>
        <family val="1"/>
        <charset val="186"/>
      </rPr>
      <t>LA</t>
    </r>
  </si>
  <si>
    <r>
      <t>D</t>
    </r>
    <r>
      <rPr>
        <vertAlign val="subscript"/>
        <sz val="12"/>
        <color theme="1"/>
        <rFont val="Times New Roman"/>
        <family val="1"/>
        <charset val="186"/>
      </rPr>
      <t>kop</t>
    </r>
    <r>
      <rPr>
        <sz val="12"/>
        <color theme="1"/>
        <rFont val="Times New Roman"/>
        <family val="1"/>
        <charset val="186"/>
      </rPr>
      <t xml:space="preserve"> – kopējais siltuma maksas sadalītāju (alokatoru) uzskaitītais iedaļu skaits.</t>
    </r>
  </si>
  <si>
    <r>
      <t>K</t>
    </r>
    <r>
      <rPr>
        <vertAlign val="subscript"/>
        <sz val="12"/>
        <color theme="1"/>
        <rFont val="Times New Roman"/>
        <family val="1"/>
        <charset val="186"/>
      </rPr>
      <t>q</t>
    </r>
    <r>
      <rPr>
        <sz val="12"/>
        <color theme="1"/>
        <rFont val="Times New Roman"/>
        <family val="1"/>
        <charset val="186"/>
      </rPr>
      <t xml:space="preserve"> – sildķermeņu siltuma pārneses koeficients;</t>
    </r>
  </si>
  <si>
    <r>
      <t>K</t>
    </r>
    <r>
      <rPr>
        <vertAlign val="subscript"/>
        <sz val="12"/>
        <color theme="1"/>
        <rFont val="Times New Roman"/>
        <family val="1"/>
        <charset val="186"/>
      </rPr>
      <t>c</t>
    </r>
    <r>
      <rPr>
        <sz val="12"/>
        <color theme="1"/>
        <rFont val="Times New Roman"/>
        <family val="1"/>
        <charset val="186"/>
      </rPr>
      <t xml:space="preserve"> – faktors siltuma temperatūras sensoru savienojuma novērtēšanai;</t>
    </r>
  </si>
  <si>
    <r>
      <t>K</t>
    </r>
    <r>
      <rPr>
        <vertAlign val="subscript"/>
        <sz val="12"/>
        <color theme="1"/>
        <rFont val="Times New Roman"/>
        <family val="1"/>
        <charset val="186"/>
      </rPr>
      <t>T</t>
    </r>
    <r>
      <rPr>
        <sz val="12"/>
        <color theme="1"/>
        <rFont val="Times New Roman"/>
        <family val="1"/>
        <charset val="186"/>
      </rPr>
      <t xml:space="preserve"> – zemākās temperatūras telpu novērtēšanas koeficients;</t>
    </r>
  </si>
  <si>
    <r>
      <t>K</t>
    </r>
    <r>
      <rPr>
        <vertAlign val="subscript"/>
        <sz val="12"/>
        <color theme="1"/>
        <rFont val="Times New Roman"/>
        <family val="1"/>
        <charset val="186"/>
      </rPr>
      <t>LAF</t>
    </r>
    <r>
      <rPr>
        <sz val="12"/>
        <color theme="1"/>
        <rFont val="Times New Roman"/>
        <family val="1"/>
        <charset val="186"/>
      </rPr>
      <t xml:space="preserve"> – novērtēšanas faktors telpu (iekštelpu) izvietojumam ēkā </t>
    </r>
  </si>
  <si>
    <r>
      <t>Q</t>
    </r>
    <r>
      <rPr>
        <b/>
        <vertAlign val="subscript"/>
        <sz val="12"/>
        <color theme="1"/>
        <rFont val="Times New Roman"/>
        <family val="1"/>
        <charset val="186"/>
      </rPr>
      <t>nesadl</t>
    </r>
    <r>
      <rPr>
        <b/>
        <sz val="12"/>
        <color theme="1"/>
        <rFont val="Times New Roman"/>
        <family val="1"/>
        <charset val="186"/>
      </rPr>
      <t xml:space="preserve"> = (Q</t>
    </r>
    <r>
      <rPr>
        <b/>
        <vertAlign val="subscript"/>
        <sz val="12"/>
        <color theme="1"/>
        <rFont val="Times New Roman"/>
        <family val="1"/>
        <charset val="186"/>
      </rPr>
      <t>apk</t>
    </r>
    <r>
      <rPr>
        <b/>
        <sz val="12"/>
        <color theme="1"/>
        <rFont val="Times New Roman"/>
        <family val="1"/>
        <charset val="186"/>
      </rPr>
      <t>-Q</t>
    </r>
    <r>
      <rPr>
        <b/>
        <vertAlign val="subscript"/>
        <sz val="12"/>
        <color theme="1"/>
        <rFont val="Times New Roman"/>
        <family val="1"/>
        <charset val="186"/>
      </rPr>
      <t>caurl</t>
    </r>
    <r>
      <rPr>
        <b/>
        <sz val="12"/>
        <color theme="1"/>
        <rFont val="Times New Roman"/>
        <family val="1"/>
        <charset val="186"/>
      </rPr>
      <t>)×X</t>
    </r>
    <r>
      <rPr>
        <b/>
        <vertAlign val="subscript"/>
        <sz val="12"/>
        <color theme="1"/>
        <rFont val="Times New Roman"/>
        <family val="1"/>
        <charset val="186"/>
      </rPr>
      <t>nesadl</t>
    </r>
  </si>
  <si>
    <r>
      <t>X</t>
    </r>
    <r>
      <rPr>
        <vertAlign val="subscript"/>
        <sz val="12"/>
        <color theme="1"/>
        <rFont val="Times New Roman"/>
        <family val="1"/>
        <charset val="186"/>
      </rPr>
      <t>nesadl</t>
    </r>
    <r>
      <rPr>
        <sz val="12"/>
        <color theme="1"/>
        <rFont val="Times New Roman"/>
        <family val="1"/>
        <charset val="186"/>
      </rPr>
      <t xml:space="preserve"> – nemainīgās apkures daļas koeficients</t>
    </r>
  </si>
  <si>
    <r>
      <t>Q</t>
    </r>
    <r>
      <rPr>
        <b/>
        <vertAlign val="subscript"/>
        <sz val="12"/>
        <color theme="1"/>
        <rFont val="Times New Roman"/>
        <family val="1"/>
        <charset val="186"/>
      </rPr>
      <t>indnesadl</t>
    </r>
    <r>
      <rPr>
        <b/>
        <sz val="12"/>
        <color theme="1"/>
        <rFont val="Times New Roman"/>
        <family val="1"/>
        <charset val="186"/>
      </rPr>
      <t xml:space="preserve"> = Q</t>
    </r>
    <r>
      <rPr>
        <b/>
        <vertAlign val="subscript"/>
        <sz val="12"/>
        <color theme="1"/>
        <rFont val="Times New Roman"/>
        <family val="1"/>
        <charset val="186"/>
      </rPr>
      <t>nesadl</t>
    </r>
    <r>
      <rPr>
        <b/>
        <sz val="12"/>
        <color theme="1"/>
        <rFont val="Times New Roman"/>
        <family val="1"/>
        <charset val="186"/>
      </rPr>
      <t>× (A</t>
    </r>
    <r>
      <rPr>
        <b/>
        <vertAlign val="subscript"/>
        <sz val="12"/>
        <color theme="1"/>
        <rFont val="Times New Roman"/>
        <family val="1"/>
        <charset val="186"/>
      </rPr>
      <t>apr</t>
    </r>
    <r>
      <rPr>
        <b/>
        <sz val="12"/>
        <color theme="1"/>
        <rFont val="Times New Roman"/>
        <family val="1"/>
        <charset val="186"/>
      </rPr>
      <t>/A</t>
    </r>
    <r>
      <rPr>
        <b/>
        <vertAlign val="subscript"/>
        <sz val="12"/>
        <color theme="1"/>
        <rFont val="Times New Roman"/>
        <family val="1"/>
        <charset val="186"/>
      </rPr>
      <t>kop</t>
    </r>
    <r>
      <rPr>
        <b/>
        <sz val="12"/>
        <color theme="1"/>
        <rFont val="Times New Roman"/>
        <family val="1"/>
        <charset val="186"/>
      </rPr>
      <t>)</t>
    </r>
  </si>
  <si>
    <r>
      <t>A</t>
    </r>
    <r>
      <rPr>
        <vertAlign val="subscript"/>
        <sz val="12"/>
        <color theme="1"/>
        <rFont val="Times New Roman"/>
        <family val="1"/>
        <charset val="186"/>
      </rPr>
      <t>apr</t>
    </r>
    <r>
      <rPr>
        <sz val="12"/>
        <color theme="1"/>
        <rFont val="Times New Roman"/>
        <family val="1"/>
        <charset val="186"/>
      </rPr>
      <t xml:space="preserve"> – dzīvokļu lietderīgā platība, m</t>
    </r>
    <r>
      <rPr>
        <vertAlign val="super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>;</t>
    </r>
  </si>
  <si>
    <r>
      <t>A</t>
    </r>
    <r>
      <rPr>
        <vertAlign val="subscript"/>
        <sz val="12"/>
        <color theme="1"/>
        <rFont val="Times New Roman"/>
        <family val="1"/>
        <charset val="186"/>
      </rPr>
      <t>kop</t>
    </r>
    <r>
      <rPr>
        <sz val="12"/>
        <color theme="1"/>
        <rFont val="Times New Roman"/>
        <family val="1"/>
        <charset val="186"/>
      </rPr>
      <t xml:space="preserve"> – kopējā lietderīgā platība, m</t>
    </r>
    <r>
      <rPr>
        <vertAlign val="superscript"/>
        <sz val="12"/>
        <color theme="1"/>
        <rFont val="Times New Roman"/>
        <family val="1"/>
        <charset val="186"/>
      </rPr>
      <t>2</t>
    </r>
  </si>
  <si>
    <t>Virtuve Sildķermenis NR.1</t>
  </si>
  <si>
    <t>Dzīvojamā telpa Sildķermenis NR.2</t>
  </si>
  <si>
    <t>Dzīvojamā telpa Sildķermenis NR.3</t>
  </si>
  <si>
    <t>Dzīvojamā telpa Sildķermenis NR.4</t>
  </si>
  <si>
    <t>Dzīvokļu platība</t>
  </si>
  <si>
    <t xml:space="preserve">Qind.sadl= Qsadl×(Dsadl/Dkop) </t>
  </si>
  <si>
    <t>ar redukcijas koeficientiem</t>
  </si>
  <si>
    <t>Kopsavilkums</t>
  </si>
  <si>
    <t>kWh</t>
  </si>
  <si>
    <r>
      <t>Q</t>
    </r>
    <r>
      <rPr>
        <b/>
        <vertAlign val="subscript"/>
        <sz val="12"/>
        <color theme="1"/>
        <rFont val="Times New Roman"/>
        <family val="1"/>
        <charset val="186"/>
      </rPr>
      <t>caurl</t>
    </r>
    <r>
      <rPr>
        <b/>
        <sz val="12"/>
        <color theme="1"/>
        <rFont val="Times New Roman"/>
        <family val="1"/>
        <charset val="186"/>
      </rPr>
      <t xml:space="preserve"> – siltumenerģijas daudzums no neizolētiem stāvvadiem</t>
    </r>
  </si>
  <si>
    <r>
      <t>Q</t>
    </r>
    <r>
      <rPr>
        <b/>
        <vertAlign val="subscript"/>
        <sz val="12"/>
        <color theme="1"/>
        <rFont val="Times New Roman"/>
        <family val="1"/>
        <charset val="186"/>
      </rPr>
      <t xml:space="preserve">ind.sadl. </t>
    </r>
    <r>
      <rPr>
        <b/>
        <sz val="12"/>
        <color theme="1"/>
        <rFont val="Times New Roman"/>
        <family val="1"/>
        <charset val="186"/>
      </rPr>
      <t>- uz enerģijas patērētājiem attiecināmā mainīgās (siltuma maksas sadalītāju) apkures daļas</t>
    </r>
  </si>
  <si>
    <r>
      <t>Q</t>
    </r>
    <r>
      <rPr>
        <b/>
        <vertAlign val="subscript"/>
        <sz val="12"/>
        <color theme="1"/>
        <rFont val="Times New Roman"/>
        <family val="1"/>
        <charset val="186"/>
      </rPr>
      <t xml:space="preserve">ind.nesadl. </t>
    </r>
    <r>
      <rPr>
        <b/>
        <sz val="12"/>
        <color theme="1"/>
        <rFont val="Times New Roman"/>
        <family val="1"/>
        <charset val="186"/>
      </rPr>
      <t>- uz enerģijas patērētājiem attiecināmā nemainīgās apkures daļas</t>
    </r>
  </si>
  <si>
    <r>
      <t>Qparp</t>
    </r>
    <r>
      <rPr>
        <b/>
        <vertAlign val="subscript"/>
        <sz val="12"/>
        <color theme="1"/>
        <rFont val="Times New Roman"/>
        <family val="1"/>
        <charset val="186"/>
      </rPr>
      <t xml:space="preserve"> </t>
    </r>
    <r>
      <rPr>
        <b/>
        <sz val="12"/>
        <color theme="1"/>
        <rFont val="Times New Roman"/>
        <family val="1"/>
        <charset val="186"/>
      </rPr>
      <t>- pārējais nesadalītais siltumenerģijas patēriņš</t>
    </r>
  </si>
  <si>
    <t>kWh/m2</t>
  </si>
  <si>
    <t>iedaļu skaits</t>
  </si>
  <si>
    <t>Enerģijas ietaupījums uzstādot siltuma maksas sadalītājus</t>
  </si>
  <si>
    <t>Enerģijas izmaksas EUR/MWh</t>
  </si>
  <si>
    <t>kWh/m2 gadā</t>
  </si>
  <si>
    <t>mēnesis, gads</t>
  </si>
  <si>
    <t>Siltumenerģijas patēriņš apkures nodrošināšanai MWh gadā</t>
  </si>
  <si>
    <t>Izmaksas par patērēto siltumenerģiju apkures nodrošināšanai EUR gadā</t>
  </si>
  <si>
    <t>Ekonomiskais aprēķins siltuma maksas sadalītāju uzstādīšanai</t>
  </si>
  <si>
    <t>Siltuma maksas sadalītāju iekārtas un uzstādīšanas izmaksas EUR/sildķermenis</t>
  </si>
  <si>
    <t>Siltuma maksas sadalītāju iekārtu ekspluatācijas izmaksas EUR/sildķermeni</t>
  </si>
  <si>
    <t>Sildķermeņu skaits ēkā</t>
  </si>
  <si>
    <t>Kopējās siltuma maksas sadalītāju iekārtas un uzstādīšanas izmaksas EUR</t>
  </si>
  <si>
    <t>Kopējās siltuma maksas sadalītāju iekārtu ekspluatācijas izmaksas EUR</t>
  </si>
  <si>
    <t>Kopējās izmaksas</t>
  </si>
  <si>
    <t>Finansiālais ietaupījums EUR gadā</t>
  </si>
  <si>
    <t>NPV 3%</t>
  </si>
  <si>
    <t>NPV 5%</t>
  </si>
  <si>
    <t>NPV 10%</t>
  </si>
  <si>
    <t>Atmaksāšanās laiks siltuma maksas sadalītāju uzstādīšanai, gadi</t>
  </si>
  <si>
    <t>Finansiālais ietaupījums 10 gados EUR</t>
  </si>
  <si>
    <t>Finansiālais ietaupījums 20 gados EUR</t>
  </si>
  <si>
    <t>Finansiālais ietaupījums 15 gados EUR</t>
  </si>
  <si>
    <t>X</t>
  </si>
  <si>
    <r>
      <t>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</si>
  <si>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>kWh/m</t>
    </r>
    <r>
      <rPr>
        <b/>
        <vertAlign val="superscript"/>
        <sz val="11"/>
        <color theme="1"/>
        <rFont val="Times New Roman"/>
        <family val="1"/>
        <charset val="186"/>
      </rPr>
      <t>2</t>
    </r>
    <r>
      <rPr>
        <b/>
        <sz val="11"/>
        <color theme="1"/>
        <rFont val="Times New Roman"/>
        <family val="1"/>
        <charset val="186"/>
      </rPr>
      <t xml:space="preserve"> gadā</t>
    </r>
  </si>
  <si>
    <r>
      <t>MWh/m</t>
    </r>
    <r>
      <rPr>
        <b/>
        <vertAlign val="superscript"/>
        <sz val="11"/>
        <color theme="1"/>
        <rFont val="Times New Roman"/>
        <family val="1"/>
        <charset val="186"/>
      </rPr>
      <t>3</t>
    </r>
  </si>
  <si>
    <t>Siltumenerģija - apkure</t>
  </si>
  <si>
    <t>Siltumenerģija - karstais ūdens un cirkulācija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</si>
  <si>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</si>
  <si>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</si>
  <si>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</si>
  <si>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</si>
  <si>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</si>
  <si>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</si>
  <si>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</si>
  <si>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</si>
  <si>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</si>
  <si>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</si>
  <si>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</si>
  <si>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Dzīvokļu adrese</t>
  </si>
  <si>
    <t xml:space="preserve">Dzīvokļa atrašanās vieta ēkā (kāpnes, augsts, grīda); </t>
  </si>
  <si>
    <t xml:space="preserve">Dzīvokļu apkurināmo un neapkurināmo telpu saraksts; </t>
  </si>
  <si>
    <t>Sildķermeņu veidi un izmēru saraksts, sildķermeņiem norādīta nominālā jauda.</t>
  </si>
  <si>
    <t>kur:</t>
  </si>
  <si>
    <t>Dzīvoklis</t>
  </si>
  <si>
    <t>Qcaurl = Nsad*L*Z/1000</t>
  </si>
  <si>
    <t xml:space="preserve">L – stāvvadu un savienojuma cauruļu garums (m); </t>
  </si>
  <si>
    <t xml:space="preserve">Z – pārskata periods (h). </t>
  </si>
  <si>
    <t>Kopā</t>
  </si>
  <si>
    <r>
      <rPr>
        <b/>
        <sz val="11"/>
        <color theme="1"/>
        <rFont val="Times New Roman"/>
        <family val="1"/>
        <charset val="186"/>
      </rPr>
      <t>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</si>
  <si>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>kWh/m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</si>
  <si>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t xml:space="preserve">No vai vienādu </t>
  </si>
  <si>
    <t>2,5 līdz</t>
  </si>
  <si>
    <t>Karstā ūdens uzsildīšana</t>
  </si>
  <si>
    <r>
      <t>Izmēri (m</t>
    </r>
    <r>
      <rPr>
        <b/>
        <vertAlign val="superscript"/>
        <sz val="11"/>
        <color rgb="FF000000"/>
        <rFont val="Times New Roman"/>
        <family val="1"/>
        <charset val="186"/>
      </rPr>
      <t>2</t>
    </r>
    <r>
      <rPr>
        <b/>
        <sz val="11"/>
        <color rgb="FF000000"/>
        <rFont val="Times New Roman"/>
        <family val="1"/>
        <charset val="186"/>
      </rPr>
      <t>)</t>
    </r>
  </si>
  <si>
    <r>
      <t xml:space="preserve">L </t>
    </r>
    <r>
      <rPr>
        <sz val="11"/>
        <color rgb="FF000000"/>
        <rFont val="Times New Roman"/>
        <family val="1"/>
        <charset val="186"/>
      </rPr>
      <t>(mm)</t>
    </r>
  </si>
  <si>
    <r>
      <t xml:space="preserve">B </t>
    </r>
    <r>
      <rPr>
        <sz val="11"/>
        <color rgb="FF000000"/>
        <rFont val="Times New Roman"/>
        <family val="1"/>
        <charset val="186"/>
      </rPr>
      <t>(mm)</t>
    </r>
  </si>
  <si>
    <r>
      <t xml:space="preserve">D </t>
    </r>
    <r>
      <rPr>
        <sz val="11"/>
        <color rgb="FF000000"/>
        <rFont val="Times New Roman"/>
        <family val="1"/>
        <charset val="186"/>
      </rPr>
      <t>(mm)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</si>
  <si>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ind. sadl. (kWh/m</t>
    </r>
    <r>
      <rPr>
        <b/>
        <vertAlign val="superscript"/>
        <sz val="11"/>
        <color rgb="FF000000"/>
        <rFont val="Times New Roman"/>
        <family val="1"/>
        <charset val="186"/>
      </rPr>
      <t>2</t>
    </r>
    <r>
      <rPr>
        <b/>
        <vertAlign val="subscript"/>
        <sz val="11"/>
        <color rgb="FF000000"/>
        <rFont val="Times New Roman"/>
        <family val="1"/>
        <charset val="186"/>
      </rPr>
      <t>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</si>
  <si>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ind. sadl. (kWh)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</si>
  <si>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ind. nesadl. (kWh/m</t>
    </r>
    <r>
      <rPr>
        <b/>
        <vertAlign val="superscript"/>
        <sz val="11"/>
        <color rgb="FF000000"/>
        <rFont val="Times New Roman"/>
        <family val="1"/>
        <charset val="186"/>
      </rPr>
      <t>2</t>
    </r>
    <r>
      <rPr>
        <b/>
        <vertAlign val="subscript"/>
        <sz val="11"/>
        <color rgb="FF000000"/>
        <rFont val="Times New Roman"/>
        <family val="1"/>
        <charset val="186"/>
      </rPr>
      <t>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</si>
  <si>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ind. nesadl. (kWh)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</si>
  <si>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caurl (kWh/m</t>
    </r>
    <r>
      <rPr>
        <b/>
        <vertAlign val="superscript"/>
        <sz val="11"/>
        <color rgb="FF000000"/>
        <rFont val="Times New Roman"/>
        <family val="1"/>
        <charset val="186"/>
      </rPr>
      <t>2</t>
    </r>
    <r>
      <rPr>
        <b/>
        <vertAlign val="subscript"/>
        <sz val="11"/>
        <color rgb="FF000000"/>
        <rFont val="Times New Roman"/>
        <family val="1"/>
        <charset val="186"/>
      </rPr>
      <t>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</si>
  <si>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caurl (kWh)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</si>
  <si>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parp (kWh/m</t>
    </r>
    <r>
      <rPr>
        <b/>
        <vertAlign val="superscript"/>
        <sz val="11"/>
        <color rgb="FF000000"/>
        <rFont val="Times New Roman"/>
        <family val="1"/>
        <charset val="186"/>
      </rPr>
      <t>2</t>
    </r>
    <r>
      <rPr>
        <b/>
        <vertAlign val="subscript"/>
        <sz val="11"/>
        <color rgb="FF000000"/>
        <rFont val="Times New Roman"/>
        <family val="1"/>
        <charset val="186"/>
      </rPr>
      <t>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</si>
  <si>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parp (kWh)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</si>
  <si>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kopa (kWh)</t>
    </r>
  </si>
  <si>
    <r>
      <t>Q</t>
    </r>
    <r>
      <rPr>
        <b/>
        <vertAlign val="subscript"/>
        <sz val="11"/>
        <color rgb="FF000000"/>
        <rFont val="Times New Roman"/>
        <family val="1"/>
        <charset val="186"/>
      </rPr>
      <t>kopa (kWh/m2)</t>
    </r>
  </si>
  <si>
    <r>
      <t>Siltumnesēja un telpas temperatūru starpība, t</t>
    </r>
    <r>
      <rPr>
        <b/>
        <vertAlign val="superscript"/>
        <sz val="10"/>
        <color theme="1"/>
        <rFont val="Times New Roman"/>
        <family val="1"/>
        <charset val="186"/>
      </rPr>
      <t>o</t>
    </r>
    <r>
      <rPr>
        <b/>
        <sz val="10"/>
        <color theme="1"/>
        <rFont val="Times New Roman"/>
        <family val="1"/>
        <charset val="186"/>
      </rPr>
      <t>C</t>
    </r>
  </si>
  <si>
    <t>Ēkas aprēķina platība m2</t>
  </si>
  <si>
    <t>Siltumenerģijas patēriņš apkures nodrošināšanai kWh/m2 gadā</t>
  </si>
  <si>
    <t>Atmaksas periodos 20 gadi</t>
  </si>
  <si>
    <t>Atmaksas periodos 15 gadi</t>
  </si>
  <si>
    <t>Atmaksas periodos 10 gadi</t>
  </si>
  <si>
    <t>Papildu izmaksas - radiatoru uzstādīšana EUR/sildķermeni</t>
  </si>
  <si>
    <t>Kopējās papildu izmaksas EUR</t>
  </si>
  <si>
    <t>Papildu izmaksas - regulatoru un apvadcauruļvadu uzstādīšana EUR/sildķermeni</t>
  </si>
  <si>
    <t>Dzīvokļos, kuri atsakās no siltuma maksas sadalītāju uzstādīšanas, tiek piemērota maksa par kvadrātmetru, kura ir līdzvērtīga dzīvokļiem ar maksimālo enerģijas patēriņu;</t>
  </si>
  <si>
    <t>N/A</t>
  </si>
  <si>
    <t>5.1.</t>
  </si>
  <si>
    <t>5.2.</t>
  </si>
  <si>
    <t>5.3.</t>
  </si>
  <si>
    <t>5.4.</t>
  </si>
  <si>
    <t>12.</t>
  </si>
  <si>
    <t>13.</t>
  </si>
  <si>
    <t>14.</t>
  </si>
  <si>
    <t>Siltumenerģijas sadalījumā starp dzīvokļiem uz vienu kvadrātmetru, izmantojot siltuma maksas sadalītājus, nedrīkst atšķirties vairāk par 40%.</t>
  </si>
  <si>
    <t>Dzīvokļos, kuros tiek izmantota sava individuālā apkure, tiek aprēķināts siltumenerģijas patēriņš par siltuma zudumiem cauruļvados un uz enerģijas patērētājiem attiecināmā nemainīgās apkures daļas sadalījums.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</si>
</sst>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.5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.5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  <font>
      <b/>
      <sz val="11.5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1.5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vertAlign val="superscript"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vertAlign val="superscript"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vertAlign val="subscript"/>
      <sz val="11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wrapText="1"/>
    </xf>
    <xf numFmtId="0" fontId="18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0" borderId="1" xfId="0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2" fontId="18" fillId="2" borderId="1" xfId="0" applyNumberFormat="1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8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2" fontId="17" fillId="2" borderId="1" xfId="0" applyNumberFormat="1" applyFont="1" applyFill="1" applyBorder="1" applyAlignment="1">
      <alignment horizontal="left"/>
    </xf>
    <xf numFmtId="2" fontId="17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1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18" fillId="3" borderId="11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2" fontId="18" fillId="0" borderId="24" xfId="0" applyNumberFormat="1" applyFont="1" applyBorder="1" applyAlignment="1">
      <alignment horizontal="center"/>
    </xf>
    <xf numFmtId="2" fontId="18" fillId="0" borderId="14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6" fontId="18" fillId="0" borderId="23" xfId="0" applyNumberFormat="1" applyFont="1" applyBorder="1" applyAlignment="1">
      <alignment horizont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7" fillId="2" borderId="3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left" vertical="top"/>
    </xf>
    <xf numFmtId="0" fontId="17" fillId="2" borderId="7" xfId="0" applyFont="1" applyFill="1" applyBorder="1" applyAlignment="1">
      <alignment horizontal="left" vertical="top"/>
    </xf>
    <xf numFmtId="0" fontId="17" fillId="2" borderId="5" xfId="0" applyFont="1" applyFill="1" applyBorder="1"/>
    <xf numFmtId="0" fontId="3" fillId="3" borderId="12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3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3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1" fillId="2" borderId="32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right" vertical="center"/>
    </xf>
    <xf numFmtId="0" fontId="21" fillId="4" borderId="1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32" xfId="0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/>
    </xf>
    <xf numFmtId="0" fontId="18" fillId="0" borderId="34" xfId="0" applyFont="1" applyBorder="1"/>
    <xf numFmtId="0" fontId="18" fillId="0" borderId="35" xfId="0" applyFont="1" applyBorder="1"/>
    <xf numFmtId="164" fontId="18" fillId="0" borderId="5" xfId="0" applyNumberFormat="1" applyFont="1" applyBorder="1" applyAlignment="1">
      <alignment horizontal="center"/>
    </xf>
    <xf numFmtId="164" fontId="18" fillId="0" borderId="36" xfId="0" applyNumberFormat="1" applyFont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" xfId="0" applyFont="1" applyBorder="1"/>
    <xf numFmtId="0" fontId="18" fillId="2" borderId="6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center" vertical="center"/>
    </xf>
    <xf numFmtId="0" fontId="18" fillId="2" borderId="36" xfId="0" applyFont="1" applyFill="1" applyBorder="1"/>
    <xf numFmtId="0" fontId="18" fillId="0" borderId="7" xfId="0" applyFont="1" applyBorder="1"/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18" fillId="2" borderId="3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8" fillId="0" borderId="36" xfId="0" applyFont="1" applyBorder="1" applyAlignment="1">
      <alignment horizontal="left"/>
    </xf>
    <xf numFmtId="2" fontId="17" fillId="2" borderId="33" xfId="0" applyNumberFormat="1" applyFont="1" applyFill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 wrapText="1"/>
    </xf>
    <xf numFmtId="0" fontId="17" fillId="0" borderId="5" xfId="0" applyFont="1" applyBorder="1" applyAlignment="1">
      <alignment horizontal="left"/>
    </xf>
    <xf numFmtId="0" fontId="17" fillId="0" borderId="7" xfId="0" applyFont="1" applyBorder="1"/>
    <xf numFmtId="0" fontId="14" fillId="2" borderId="4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25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17" fillId="2" borderId="36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wrapText="1"/>
    </xf>
    <xf numFmtId="0" fontId="17" fillId="0" borderId="5" xfId="0" applyNumberFormat="1" applyFont="1" applyBorder="1" applyAlignment="1">
      <alignment horizontal="center"/>
    </xf>
    <xf numFmtId="9" fontId="18" fillId="0" borderId="14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6" borderId="4" xfId="0" applyFont="1" applyFill="1" applyBorder="1" applyAlignment="1">
      <alignment horizontal="left" vertical="center" wrapText="1"/>
    </xf>
    <xf numFmtId="9" fontId="17" fillId="7" borderId="33" xfId="0" applyNumberFormat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top"/>
    </xf>
    <xf numFmtId="0" fontId="17" fillId="2" borderId="22" xfId="0" applyFont="1" applyFill="1" applyBorder="1" applyAlignment="1">
      <alignment horizontal="left" vertical="top"/>
    </xf>
    <xf numFmtId="0" fontId="3" fillId="3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/>
    </xf>
    <xf numFmtId="0" fontId="18" fillId="0" borderId="2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7" fillId="2" borderId="16" xfId="0" applyFont="1" applyFill="1" applyBorder="1" applyAlignment="1">
      <alignment horizontal="left" vertical="top"/>
    </xf>
    <xf numFmtId="0" fontId="17" fillId="2" borderId="20" xfId="0" applyFont="1" applyFill="1" applyBorder="1" applyAlignment="1">
      <alignment horizontal="left" vertical="top"/>
    </xf>
    <xf numFmtId="0" fontId="17" fillId="2" borderId="13" xfId="0" applyFont="1" applyFill="1" applyBorder="1" applyAlignment="1">
      <alignment horizontal="left" vertical="top"/>
    </xf>
    <xf numFmtId="0" fontId="17" fillId="2" borderId="21" xfId="0" applyFont="1" applyFill="1" applyBorder="1" applyAlignment="1">
      <alignment horizontal="left" vertical="top"/>
    </xf>
    <xf numFmtId="0" fontId="17" fillId="2" borderId="15" xfId="0" applyFont="1" applyFill="1" applyBorder="1" applyAlignment="1">
      <alignment horizontal="left" vertical="top" wrapText="1"/>
    </xf>
    <xf numFmtId="0" fontId="17" fillId="2" borderId="22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horizontal="left" vertical="top"/>
    </xf>
    <xf numFmtId="0" fontId="17" fillId="2" borderId="19" xfId="0" applyFont="1" applyFill="1" applyBorder="1" applyAlignment="1">
      <alignment horizontal="left" vertical="top"/>
    </xf>
    <xf numFmtId="0" fontId="17" fillId="2" borderId="16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41" xfId="0" applyFont="1" applyFill="1" applyBorder="1" applyAlignment="1">
      <alignment horizontal="left" vertical="top" wrapText="1"/>
    </xf>
    <xf numFmtId="0" fontId="17" fillId="2" borderId="42" xfId="0" applyFont="1" applyFill="1" applyBorder="1" applyAlignment="1">
      <alignment horizontal="left" vertical="top" wrapText="1"/>
    </xf>
    <xf numFmtId="0" fontId="17" fillId="2" borderId="34" xfId="0" applyFont="1" applyFill="1" applyBorder="1" applyAlignment="1">
      <alignment horizontal="left" vertical="top" wrapText="1"/>
    </xf>
    <xf numFmtId="0" fontId="17" fillId="2" borderId="35" xfId="0" applyFont="1" applyFill="1" applyBorder="1" applyAlignment="1">
      <alignment horizontal="left" vertical="top" wrapText="1"/>
    </xf>
    <xf numFmtId="0" fontId="17" fillId="2" borderId="43" xfId="0" applyFont="1" applyFill="1" applyBorder="1" applyAlignment="1">
      <alignment horizontal="left" vertical="top" wrapText="1"/>
    </xf>
    <xf numFmtId="0" fontId="17" fillId="2" borderId="44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7" fillId="2" borderId="29" xfId="0" applyFont="1" applyFill="1" applyBorder="1" applyAlignment="1">
      <alignment horizontal="left" vertical="top"/>
    </xf>
    <xf numFmtId="0" fontId="17" fillId="2" borderId="30" xfId="0" applyFont="1" applyFill="1" applyBorder="1" applyAlignment="1">
      <alignment horizontal="left" vertical="top"/>
    </xf>
    <xf numFmtId="0" fontId="17" fillId="2" borderId="31" xfId="0" applyFont="1" applyFill="1" applyBorder="1" applyAlignment="1">
      <alignment horizontal="left" vertical="top" wrapText="1"/>
    </xf>
    <xf numFmtId="0" fontId="17" fillId="2" borderId="30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top"/>
    </xf>
    <xf numFmtId="0" fontId="3" fillId="3" borderId="3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25" fillId="0" borderId="40" xfId="0" applyFont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/>
    </xf>
    <xf numFmtId="0" fontId="18" fillId="6" borderId="27" xfId="0" applyFont="1" applyFill="1" applyBorder="1" applyAlignment="1">
      <alignment horizontal="left" vertical="center"/>
    </xf>
    <xf numFmtId="0" fontId="18" fillId="6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'Alok KOPĀ'!$A$2:$A$31</c:f>
              <c:strCache>
                <c:ptCount val="30"/>
                <c:pt idx="0">
                  <c:v>Dzīvoklis Nr.1</c:v>
                </c:pt>
                <c:pt idx="1">
                  <c:v>Dzīvoklis Nr.2</c:v>
                </c:pt>
                <c:pt idx="2">
                  <c:v>Dzīvoklis Nr.3</c:v>
                </c:pt>
                <c:pt idx="3">
                  <c:v>Dzīvoklis Nr.4</c:v>
                </c:pt>
                <c:pt idx="4">
                  <c:v>Dzīvoklis Nr.5</c:v>
                </c:pt>
                <c:pt idx="5">
                  <c:v>Dzīvoklis Nr.6</c:v>
                </c:pt>
                <c:pt idx="6">
                  <c:v>Dzīvoklis Nr.7</c:v>
                </c:pt>
                <c:pt idx="7">
                  <c:v>Dzīvoklis Nr.8</c:v>
                </c:pt>
                <c:pt idx="8">
                  <c:v>Dzīvoklis Nr.9</c:v>
                </c:pt>
                <c:pt idx="9">
                  <c:v>Dzīvoklis Nr.10</c:v>
                </c:pt>
                <c:pt idx="10">
                  <c:v>Dzīvoklis Nr.11</c:v>
                </c:pt>
                <c:pt idx="11">
                  <c:v>Dzīvoklis Nr.12</c:v>
                </c:pt>
                <c:pt idx="12">
                  <c:v>Dzīvoklis Nr.13</c:v>
                </c:pt>
                <c:pt idx="13">
                  <c:v>Dzīvoklis Nr.14</c:v>
                </c:pt>
                <c:pt idx="14">
                  <c:v>Dzīvoklis Nr.15</c:v>
                </c:pt>
                <c:pt idx="15">
                  <c:v>Dzīvoklis Nr.16</c:v>
                </c:pt>
                <c:pt idx="16">
                  <c:v>Dzīvoklis Nr.17</c:v>
                </c:pt>
                <c:pt idx="17">
                  <c:v>Dzīvoklis Nr.18</c:v>
                </c:pt>
                <c:pt idx="18">
                  <c:v>Dzīvoklis Nr.19</c:v>
                </c:pt>
                <c:pt idx="19">
                  <c:v>Dzīvoklis Nr.20</c:v>
                </c:pt>
                <c:pt idx="20">
                  <c:v>Dzīvoklis Nr.21</c:v>
                </c:pt>
                <c:pt idx="21">
                  <c:v>Dzīvoklis Nr.22</c:v>
                </c:pt>
                <c:pt idx="22">
                  <c:v>Dzīvoklis Nr.23</c:v>
                </c:pt>
                <c:pt idx="23">
                  <c:v>Dzīvoklis Nr.24</c:v>
                </c:pt>
                <c:pt idx="24">
                  <c:v>Dzīvoklis Nr.25</c:v>
                </c:pt>
                <c:pt idx="25">
                  <c:v>Dzīvoklis Nr.26</c:v>
                </c:pt>
                <c:pt idx="26">
                  <c:v>Dzīvoklis Nr.27</c:v>
                </c:pt>
                <c:pt idx="27">
                  <c:v>Dzīvoklis Nr.28</c:v>
                </c:pt>
                <c:pt idx="28">
                  <c:v>Dzīvoklis Nr.29</c:v>
                </c:pt>
                <c:pt idx="29">
                  <c:v>Dzīvoklis Nr.30</c:v>
                </c:pt>
              </c:strCache>
            </c:strRef>
          </c:cat>
          <c:val>
            <c:numRef>
              <c:f>'Alok KOPĀ'!$O$2:$O$31</c:f>
              <c:numCache>
                <c:formatCode>0.00</c:formatCode>
                <c:ptCount val="30"/>
                <c:pt idx="0">
                  <c:v>61.870241257590493</c:v>
                </c:pt>
                <c:pt idx="1">
                  <c:v>34.108500464080173</c:v>
                </c:pt>
                <c:pt idx="2">
                  <c:v>33.049378994172692</c:v>
                </c:pt>
                <c:pt idx="3">
                  <c:v>48.308663326898014</c:v>
                </c:pt>
                <c:pt idx="4">
                  <c:v>30.750932772674048</c:v>
                </c:pt>
                <c:pt idx="5">
                  <c:v>29.444158440655823</c:v>
                </c:pt>
                <c:pt idx="6">
                  <c:v>60.314967965368872</c:v>
                </c:pt>
                <c:pt idx="7">
                  <c:v>53.027585654264186</c:v>
                </c:pt>
                <c:pt idx="8">
                  <c:v>51.051961818006212</c:v>
                </c:pt>
                <c:pt idx="9">
                  <c:v>28.411567844048889</c:v>
                </c:pt>
                <c:pt idx="10">
                  <c:v>28.671781805144345</c:v>
                </c:pt>
                <c:pt idx="11">
                  <c:v>30.969041644280789</c:v>
                </c:pt>
                <c:pt idx="12">
                  <c:v>25.471847736146959</c:v>
                </c:pt>
                <c:pt idx="13">
                  <c:v>24.485037917841936</c:v>
                </c:pt>
                <c:pt idx="14">
                  <c:v>24.932291292073991</c:v>
                </c:pt>
                <c:pt idx="15">
                  <c:v>37.589658585558269</c:v>
                </c:pt>
                <c:pt idx="16">
                  <c:v>32.520969412592343</c:v>
                </c:pt>
                <c:pt idx="17">
                  <c:v>24.627507849872014</c:v>
                </c:pt>
                <c:pt idx="18">
                  <c:v>25.883371239653769</c:v>
                </c:pt>
                <c:pt idx="19">
                  <c:v>26.304427828385396</c:v>
                </c:pt>
                <c:pt idx="20">
                  <c:v>27.062757009302835</c:v>
                </c:pt>
                <c:pt idx="21">
                  <c:v>24.179021202268839</c:v>
                </c:pt>
                <c:pt idx="22">
                  <c:v>24.632794692622173</c:v>
                </c:pt>
                <c:pt idx="23">
                  <c:v>31.268432921879022</c:v>
                </c:pt>
                <c:pt idx="24">
                  <c:v>34.869122470417778</c:v>
                </c:pt>
                <c:pt idx="25">
                  <c:v>39.468556361471627</c:v>
                </c:pt>
                <c:pt idx="26">
                  <c:v>27.253779702637555</c:v>
                </c:pt>
                <c:pt idx="27">
                  <c:v>59.035472048759118</c:v>
                </c:pt>
                <c:pt idx="28">
                  <c:v>55.323574447416568</c:v>
                </c:pt>
                <c:pt idx="29">
                  <c:v>62.641437484921084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E-4699-8F09-14AEBE93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91712"/>
        <c:axId val="80818560"/>
        <c:axId val="0"/>
      </c:bar3DChart>
      <c:catAx>
        <c:axId val="7309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818560"/>
        <c:crosses val="autoZero"/>
        <c:auto val="1"/>
        <c:lblAlgn val="ctr"/>
        <c:lblOffset val="100"/>
        <c:noMultiLvlLbl val="0"/>
      </c:catAx>
      <c:valAx>
        <c:axId val="80818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309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5" Type="http://schemas.openxmlformats.org/officeDocument/2006/relationships/image" Target="../media/image4.wmf"/><Relationship Id="rId4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1895475</xdr:colOff>
          <xdr:row>26</xdr:row>
          <xdr:rowOff>38100</xdr:rowOff>
        </xdr:from>
        <xdr:to>
          <xdr:col>1</xdr:col>
          <xdr:colOff>3743325</xdr:colOff>
          <xdr:row>27</xdr:row>
          <xdr:rowOff>95250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0</xdr:rowOff>
        </xdr:from>
        <xdr:to>
          <xdr:col>2</xdr:col>
          <xdr:colOff>285750</xdr:colOff>
          <xdr:row>31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9525</xdr:rowOff>
        </xdr:from>
        <xdr:to>
          <xdr:col>2</xdr:col>
          <xdr:colOff>257175</xdr:colOff>
          <xdr:row>32</xdr:row>
          <xdr:rowOff>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2</xdr:col>
          <xdr:colOff>266700</xdr:colOff>
          <xdr:row>33</xdr:row>
          <xdr:rowOff>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9525</xdr:rowOff>
        </xdr:from>
        <xdr:to>
          <xdr:col>2</xdr:col>
          <xdr:colOff>400050</xdr:colOff>
          <xdr:row>34</xdr:row>
          <xdr:rowOff>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47625</xdr:rowOff>
        </xdr:from>
        <xdr:to>
          <xdr:col>2</xdr:col>
          <xdr:colOff>266700</xdr:colOff>
          <xdr:row>30</xdr:row>
          <xdr:rowOff>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172</xdr:row>
          <xdr:rowOff>38100</xdr:rowOff>
        </xdr:from>
        <xdr:to>
          <xdr:col>5</xdr:col>
          <xdr:colOff>609600</xdr:colOff>
          <xdr:row>173</xdr:row>
          <xdr:rowOff>0</xdr:rowOff>
        </xdr:to>
        <xdr:sp macro="" textlink="">
          <xdr:nvSpPr>
            <xdr:cNvPr id="5283" name="Object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2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172</xdr:row>
          <xdr:rowOff>57150</xdr:rowOff>
        </xdr:from>
        <xdr:to>
          <xdr:col>1</xdr:col>
          <xdr:colOff>561975</xdr:colOff>
          <xdr:row>172</xdr:row>
          <xdr:rowOff>428625</xdr:rowOff>
        </xdr:to>
        <xdr:sp macro="" textlink="">
          <xdr:nvSpPr>
            <xdr:cNvPr id="5281" name="Object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2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141</xdr:row>
          <xdr:rowOff>38100</xdr:rowOff>
        </xdr:from>
        <xdr:to>
          <xdr:col>5</xdr:col>
          <xdr:colOff>609600</xdr:colOff>
          <xdr:row>142</xdr:row>
          <xdr:rowOff>0</xdr:rowOff>
        </xdr:to>
        <xdr:sp macro="" textlink="">
          <xdr:nvSpPr>
            <xdr:cNvPr id="5253" name="Object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141</xdr:row>
          <xdr:rowOff>57150</xdr:rowOff>
        </xdr:from>
        <xdr:to>
          <xdr:col>1</xdr:col>
          <xdr:colOff>561975</xdr:colOff>
          <xdr:row>141</xdr:row>
          <xdr:rowOff>419100</xdr:rowOff>
        </xdr:to>
        <xdr:sp macro="" textlink="">
          <xdr:nvSpPr>
            <xdr:cNvPr id="5251" name="Object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112</xdr:row>
          <xdr:rowOff>38100</xdr:rowOff>
        </xdr:from>
        <xdr:to>
          <xdr:col>5</xdr:col>
          <xdr:colOff>609600</xdr:colOff>
          <xdr:row>113</xdr:row>
          <xdr:rowOff>0</xdr:rowOff>
        </xdr:to>
        <xdr:sp macro="" textlink="">
          <xdr:nvSpPr>
            <xdr:cNvPr id="5228" name="Object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112</xdr:row>
          <xdr:rowOff>57150</xdr:rowOff>
        </xdr:from>
        <xdr:to>
          <xdr:col>1</xdr:col>
          <xdr:colOff>561975</xdr:colOff>
          <xdr:row>112</xdr:row>
          <xdr:rowOff>428625</xdr:rowOff>
        </xdr:to>
        <xdr:sp macro="" textlink="">
          <xdr:nvSpPr>
            <xdr:cNvPr id="5226" name="Object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83</xdr:row>
          <xdr:rowOff>38100</xdr:rowOff>
        </xdr:from>
        <xdr:to>
          <xdr:col>5</xdr:col>
          <xdr:colOff>609600</xdr:colOff>
          <xdr:row>84</xdr:row>
          <xdr:rowOff>0</xdr:rowOff>
        </xdr:to>
        <xdr:sp macro="" textlink="">
          <xdr:nvSpPr>
            <xdr:cNvPr id="5208" name="Object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83</xdr:row>
          <xdr:rowOff>57150</xdr:rowOff>
        </xdr:from>
        <xdr:to>
          <xdr:col>1</xdr:col>
          <xdr:colOff>561975</xdr:colOff>
          <xdr:row>83</xdr:row>
          <xdr:rowOff>400050</xdr:rowOff>
        </xdr:to>
        <xdr:sp macro="" textlink="">
          <xdr:nvSpPr>
            <xdr:cNvPr id="5206" name="Object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53</xdr:row>
          <xdr:rowOff>38100</xdr:rowOff>
        </xdr:from>
        <xdr:to>
          <xdr:col>5</xdr:col>
          <xdr:colOff>657225</xdr:colOff>
          <xdr:row>53</xdr:row>
          <xdr:rowOff>552450</xdr:rowOff>
        </xdr:to>
        <xdr:sp macro="" textlink="">
          <xdr:nvSpPr>
            <xdr:cNvPr id="5193" name="Object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53</xdr:row>
          <xdr:rowOff>57150</xdr:rowOff>
        </xdr:from>
        <xdr:to>
          <xdr:col>1</xdr:col>
          <xdr:colOff>561975</xdr:colOff>
          <xdr:row>53</xdr:row>
          <xdr:rowOff>409575</xdr:rowOff>
        </xdr:to>
        <xdr:sp macro="" textlink="">
          <xdr:nvSpPr>
            <xdr:cNvPr id="5191" name="Object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25</xdr:row>
          <xdr:rowOff>38100</xdr:rowOff>
        </xdr:from>
        <xdr:to>
          <xdr:col>5</xdr:col>
          <xdr:colOff>609600</xdr:colOff>
          <xdr:row>26</xdr:row>
          <xdr:rowOff>0</xdr:rowOff>
        </xdr:to>
        <xdr:sp macro="" textlink="">
          <xdr:nvSpPr>
            <xdr:cNvPr id="5183" name="Object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25</xdr:row>
          <xdr:rowOff>57150</xdr:rowOff>
        </xdr:from>
        <xdr:to>
          <xdr:col>1</xdr:col>
          <xdr:colOff>561975</xdr:colOff>
          <xdr:row>25</xdr:row>
          <xdr:rowOff>409575</xdr:rowOff>
        </xdr:to>
        <xdr:sp macro="" textlink="">
          <xdr:nvSpPr>
            <xdr:cNvPr id="5181" name="Object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0</xdr:row>
          <xdr:rowOff>47625</xdr:rowOff>
        </xdr:from>
        <xdr:to>
          <xdr:col>2</xdr:col>
          <xdr:colOff>438150</xdr:colOff>
          <xdr:row>1</xdr:row>
          <xdr:rowOff>19050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0</xdr:row>
          <xdr:rowOff>38100</xdr:rowOff>
        </xdr:from>
        <xdr:to>
          <xdr:col>3</xdr:col>
          <xdr:colOff>428625</xdr:colOff>
          <xdr:row>1</xdr:row>
          <xdr:rowOff>19050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0</xdr:row>
          <xdr:rowOff>57150</xdr:rowOff>
        </xdr:from>
        <xdr:to>
          <xdr:col>1</xdr:col>
          <xdr:colOff>561975</xdr:colOff>
          <xdr:row>0</xdr:row>
          <xdr:rowOff>419100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38100</xdr:rowOff>
        </xdr:from>
        <xdr:to>
          <xdr:col>4</xdr:col>
          <xdr:colOff>438150</xdr:colOff>
          <xdr:row>1</xdr:row>
          <xdr:rowOff>9525</xdr:rowOff>
        </xdr:to>
        <xdr:sp macro="" textlink="">
          <xdr:nvSpPr>
            <xdr:cNvPr id="5135" name="Object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38100</xdr:rowOff>
        </xdr:from>
        <xdr:to>
          <xdr:col>5</xdr:col>
          <xdr:colOff>609600</xdr:colOff>
          <xdr:row>1</xdr:row>
          <xdr:rowOff>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25</xdr:row>
          <xdr:rowOff>47625</xdr:rowOff>
        </xdr:from>
        <xdr:to>
          <xdr:col>2</xdr:col>
          <xdr:colOff>438150</xdr:colOff>
          <xdr:row>26</xdr:row>
          <xdr:rowOff>19050</xdr:rowOff>
        </xdr:to>
        <xdr:sp macro="" textlink="">
          <xdr:nvSpPr>
            <xdr:cNvPr id="5149" name="Object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25</xdr:row>
          <xdr:rowOff>38100</xdr:rowOff>
        </xdr:from>
        <xdr:to>
          <xdr:col>3</xdr:col>
          <xdr:colOff>428625</xdr:colOff>
          <xdr:row>26</xdr:row>
          <xdr:rowOff>19050</xdr:rowOff>
        </xdr:to>
        <xdr:sp macro="" textlink="">
          <xdr:nvSpPr>
            <xdr:cNvPr id="5150" name="Object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25</xdr:row>
          <xdr:rowOff>38100</xdr:rowOff>
        </xdr:from>
        <xdr:to>
          <xdr:col>4</xdr:col>
          <xdr:colOff>438150</xdr:colOff>
          <xdr:row>26</xdr:row>
          <xdr:rowOff>9525</xdr:rowOff>
        </xdr:to>
        <xdr:sp macro="" textlink="">
          <xdr:nvSpPr>
            <xdr:cNvPr id="5152" name="Object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53</xdr:row>
          <xdr:rowOff>47625</xdr:rowOff>
        </xdr:from>
        <xdr:to>
          <xdr:col>2</xdr:col>
          <xdr:colOff>438150</xdr:colOff>
          <xdr:row>54</xdr:row>
          <xdr:rowOff>19050</xdr:rowOff>
        </xdr:to>
        <xdr:sp macro="" textlink="">
          <xdr:nvSpPr>
            <xdr:cNvPr id="5154" name="Object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53</xdr:row>
          <xdr:rowOff>38100</xdr:rowOff>
        </xdr:from>
        <xdr:to>
          <xdr:col>3</xdr:col>
          <xdr:colOff>428625</xdr:colOff>
          <xdr:row>54</xdr:row>
          <xdr:rowOff>19050</xdr:rowOff>
        </xdr:to>
        <xdr:sp macro="" textlink="">
          <xdr:nvSpPr>
            <xdr:cNvPr id="5155" name="Object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53</xdr:row>
          <xdr:rowOff>38100</xdr:rowOff>
        </xdr:from>
        <xdr:to>
          <xdr:col>4</xdr:col>
          <xdr:colOff>438150</xdr:colOff>
          <xdr:row>54</xdr:row>
          <xdr:rowOff>9525</xdr:rowOff>
        </xdr:to>
        <xdr:sp macro="" textlink="">
          <xdr:nvSpPr>
            <xdr:cNvPr id="5157" name="Object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83</xdr:row>
          <xdr:rowOff>47625</xdr:rowOff>
        </xdr:from>
        <xdr:to>
          <xdr:col>2</xdr:col>
          <xdr:colOff>438150</xdr:colOff>
          <xdr:row>84</xdr:row>
          <xdr:rowOff>19050</xdr:rowOff>
        </xdr:to>
        <xdr:sp macro="" textlink="">
          <xdr:nvSpPr>
            <xdr:cNvPr id="5159" name="Object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83</xdr:row>
          <xdr:rowOff>38100</xdr:rowOff>
        </xdr:from>
        <xdr:to>
          <xdr:col>3</xdr:col>
          <xdr:colOff>428625</xdr:colOff>
          <xdr:row>84</xdr:row>
          <xdr:rowOff>19050</xdr:rowOff>
        </xdr:to>
        <xdr:sp macro="" textlink="">
          <xdr:nvSpPr>
            <xdr:cNvPr id="5160" name="Object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83</xdr:row>
          <xdr:rowOff>38100</xdr:rowOff>
        </xdr:from>
        <xdr:to>
          <xdr:col>4</xdr:col>
          <xdr:colOff>438150</xdr:colOff>
          <xdr:row>84</xdr:row>
          <xdr:rowOff>9525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112</xdr:row>
          <xdr:rowOff>47625</xdr:rowOff>
        </xdr:from>
        <xdr:to>
          <xdr:col>2</xdr:col>
          <xdr:colOff>438150</xdr:colOff>
          <xdr:row>113</xdr:row>
          <xdr:rowOff>19050</xdr:rowOff>
        </xdr:to>
        <xdr:sp macro="" textlink="">
          <xdr:nvSpPr>
            <xdr:cNvPr id="5164" name="Object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112</xdr:row>
          <xdr:rowOff>38100</xdr:rowOff>
        </xdr:from>
        <xdr:to>
          <xdr:col>3</xdr:col>
          <xdr:colOff>428625</xdr:colOff>
          <xdr:row>113</xdr:row>
          <xdr:rowOff>19050</xdr:rowOff>
        </xdr:to>
        <xdr:sp macro="" textlink="">
          <xdr:nvSpPr>
            <xdr:cNvPr id="5165" name="Object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112</xdr:row>
          <xdr:rowOff>38100</xdr:rowOff>
        </xdr:from>
        <xdr:to>
          <xdr:col>4</xdr:col>
          <xdr:colOff>438150</xdr:colOff>
          <xdr:row>113</xdr:row>
          <xdr:rowOff>9525</xdr:rowOff>
        </xdr:to>
        <xdr:sp macro="" textlink="">
          <xdr:nvSpPr>
            <xdr:cNvPr id="5167" name="Object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141</xdr:row>
          <xdr:rowOff>47625</xdr:rowOff>
        </xdr:from>
        <xdr:to>
          <xdr:col>2</xdr:col>
          <xdr:colOff>438150</xdr:colOff>
          <xdr:row>142</xdr:row>
          <xdr:rowOff>19050</xdr:rowOff>
        </xdr:to>
        <xdr:sp macro="" textlink="">
          <xdr:nvSpPr>
            <xdr:cNvPr id="5169" name="Object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141</xdr:row>
          <xdr:rowOff>38100</xdr:rowOff>
        </xdr:from>
        <xdr:to>
          <xdr:col>3</xdr:col>
          <xdr:colOff>428625</xdr:colOff>
          <xdr:row>142</xdr:row>
          <xdr:rowOff>19050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141</xdr:row>
          <xdr:rowOff>38100</xdr:rowOff>
        </xdr:from>
        <xdr:to>
          <xdr:col>4</xdr:col>
          <xdr:colOff>438150</xdr:colOff>
          <xdr:row>142</xdr:row>
          <xdr:rowOff>9525</xdr:rowOff>
        </xdr:to>
        <xdr:sp macro="" textlink="">
          <xdr:nvSpPr>
            <xdr:cNvPr id="5172" name="Object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174" name="Object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175" name="Object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177" name="Object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25</xdr:row>
          <xdr:rowOff>47625</xdr:rowOff>
        </xdr:from>
        <xdr:to>
          <xdr:col>2</xdr:col>
          <xdr:colOff>438150</xdr:colOff>
          <xdr:row>26</xdr:row>
          <xdr:rowOff>19050</xdr:rowOff>
        </xdr:to>
        <xdr:sp macro="" textlink="">
          <xdr:nvSpPr>
            <xdr:cNvPr id="5179" name="Object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25</xdr:row>
          <xdr:rowOff>38100</xdr:rowOff>
        </xdr:from>
        <xdr:to>
          <xdr:col>3</xdr:col>
          <xdr:colOff>428625</xdr:colOff>
          <xdr:row>26</xdr:row>
          <xdr:rowOff>19050</xdr:rowOff>
        </xdr:to>
        <xdr:sp macro="" textlink="">
          <xdr:nvSpPr>
            <xdr:cNvPr id="5180" name="Object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25</xdr:row>
          <xdr:rowOff>38100</xdr:rowOff>
        </xdr:from>
        <xdr:to>
          <xdr:col>4</xdr:col>
          <xdr:colOff>438150</xdr:colOff>
          <xdr:row>26</xdr:row>
          <xdr:rowOff>9525</xdr:rowOff>
        </xdr:to>
        <xdr:sp macro="" textlink="">
          <xdr:nvSpPr>
            <xdr:cNvPr id="5182" name="Object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53</xdr:row>
          <xdr:rowOff>47625</xdr:rowOff>
        </xdr:from>
        <xdr:to>
          <xdr:col>2</xdr:col>
          <xdr:colOff>438150</xdr:colOff>
          <xdr:row>54</xdr:row>
          <xdr:rowOff>19050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53</xdr:row>
          <xdr:rowOff>38100</xdr:rowOff>
        </xdr:from>
        <xdr:to>
          <xdr:col>3</xdr:col>
          <xdr:colOff>428625</xdr:colOff>
          <xdr:row>54</xdr:row>
          <xdr:rowOff>19050</xdr:rowOff>
        </xdr:to>
        <xdr:sp macro="" textlink="">
          <xdr:nvSpPr>
            <xdr:cNvPr id="5185" name="Object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53</xdr:row>
          <xdr:rowOff>38100</xdr:rowOff>
        </xdr:from>
        <xdr:to>
          <xdr:col>4</xdr:col>
          <xdr:colOff>438150</xdr:colOff>
          <xdr:row>54</xdr:row>
          <xdr:rowOff>9525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53</xdr:row>
          <xdr:rowOff>47625</xdr:rowOff>
        </xdr:from>
        <xdr:to>
          <xdr:col>2</xdr:col>
          <xdr:colOff>438150</xdr:colOff>
          <xdr:row>54</xdr:row>
          <xdr:rowOff>19050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53</xdr:row>
          <xdr:rowOff>38100</xdr:rowOff>
        </xdr:from>
        <xdr:to>
          <xdr:col>3</xdr:col>
          <xdr:colOff>428625</xdr:colOff>
          <xdr:row>54</xdr:row>
          <xdr:rowOff>19050</xdr:rowOff>
        </xdr:to>
        <xdr:sp macro="" textlink="">
          <xdr:nvSpPr>
            <xdr:cNvPr id="5190" name="Object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53</xdr:row>
          <xdr:rowOff>38100</xdr:rowOff>
        </xdr:from>
        <xdr:to>
          <xdr:col>4</xdr:col>
          <xdr:colOff>438150</xdr:colOff>
          <xdr:row>54</xdr:row>
          <xdr:rowOff>9525</xdr:rowOff>
        </xdr:to>
        <xdr:sp macro="" textlink="">
          <xdr:nvSpPr>
            <xdr:cNvPr id="5192" name="Object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83</xdr:row>
          <xdr:rowOff>47625</xdr:rowOff>
        </xdr:from>
        <xdr:to>
          <xdr:col>2</xdr:col>
          <xdr:colOff>438150</xdr:colOff>
          <xdr:row>84</xdr:row>
          <xdr:rowOff>19050</xdr:rowOff>
        </xdr:to>
        <xdr:sp macro="" textlink="">
          <xdr:nvSpPr>
            <xdr:cNvPr id="5194" name="Object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83</xdr:row>
          <xdr:rowOff>38100</xdr:rowOff>
        </xdr:from>
        <xdr:to>
          <xdr:col>3</xdr:col>
          <xdr:colOff>428625</xdr:colOff>
          <xdr:row>84</xdr:row>
          <xdr:rowOff>19050</xdr:rowOff>
        </xdr:to>
        <xdr:sp macro="" textlink="">
          <xdr:nvSpPr>
            <xdr:cNvPr id="5195" name="Object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83</xdr:row>
          <xdr:rowOff>38100</xdr:rowOff>
        </xdr:from>
        <xdr:to>
          <xdr:col>4</xdr:col>
          <xdr:colOff>438150</xdr:colOff>
          <xdr:row>84</xdr:row>
          <xdr:rowOff>9525</xdr:rowOff>
        </xdr:to>
        <xdr:sp macro="" textlink="">
          <xdr:nvSpPr>
            <xdr:cNvPr id="5197" name="Object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83</xdr:row>
          <xdr:rowOff>47625</xdr:rowOff>
        </xdr:from>
        <xdr:to>
          <xdr:col>2</xdr:col>
          <xdr:colOff>438150</xdr:colOff>
          <xdr:row>84</xdr:row>
          <xdr:rowOff>19050</xdr:rowOff>
        </xdr:to>
        <xdr:sp macro="" textlink="">
          <xdr:nvSpPr>
            <xdr:cNvPr id="5199" name="Object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83</xdr:row>
          <xdr:rowOff>38100</xdr:rowOff>
        </xdr:from>
        <xdr:to>
          <xdr:col>3</xdr:col>
          <xdr:colOff>428625</xdr:colOff>
          <xdr:row>84</xdr:row>
          <xdr:rowOff>19050</xdr:rowOff>
        </xdr:to>
        <xdr:sp macro="" textlink="">
          <xdr:nvSpPr>
            <xdr:cNvPr id="5200" name="Object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83</xdr:row>
          <xdr:rowOff>38100</xdr:rowOff>
        </xdr:from>
        <xdr:to>
          <xdr:col>4</xdr:col>
          <xdr:colOff>438150</xdr:colOff>
          <xdr:row>84</xdr:row>
          <xdr:rowOff>9525</xdr:rowOff>
        </xdr:to>
        <xdr:sp macro="" textlink="">
          <xdr:nvSpPr>
            <xdr:cNvPr id="5202" name="Object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83</xdr:row>
          <xdr:rowOff>47625</xdr:rowOff>
        </xdr:from>
        <xdr:to>
          <xdr:col>2</xdr:col>
          <xdr:colOff>438150</xdr:colOff>
          <xdr:row>84</xdr:row>
          <xdr:rowOff>19050</xdr:rowOff>
        </xdr:to>
        <xdr:sp macro="" textlink="">
          <xdr:nvSpPr>
            <xdr:cNvPr id="5204" name="Object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83</xdr:row>
          <xdr:rowOff>38100</xdr:rowOff>
        </xdr:from>
        <xdr:to>
          <xdr:col>3</xdr:col>
          <xdr:colOff>428625</xdr:colOff>
          <xdr:row>84</xdr:row>
          <xdr:rowOff>19050</xdr:rowOff>
        </xdr:to>
        <xdr:sp macro="" textlink="">
          <xdr:nvSpPr>
            <xdr:cNvPr id="5205" name="Object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83</xdr:row>
          <xdr:rowOff>38100</xdr:rowOff>
        </xdr:from>
        <xdr:to>
          <xdr:col>4</xdr:col>
          <xdr:colOff>438150</xdr:colOff>
          <xdr:row>84</xdr:row>
          <xdr:rowOff>9525</xdr:rowOff>
        </xdr:to>
        <xdr:sp macro="" textlink="">
          <xdr:nvSpPr>
            <xdr:cNvPr id="5207" name="Object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112</xdr:row>
          <xdr:rowOff>47625</xdr:rowOff>
        </xdr:from>
        <xdr:to>
          <xdr:col>2</xdr:col>
          <xdr:colOff>438150</xdr:colOff>
          <xdr:row>113</xdr:row>
          <xdr:rowOff>19050</xdr:rowOff>
        </xdr:to>
        <xdr:sp macro="" textlink="">
          <xdr:nvSpPr>
            <xdr:cNvPr id="5209" name="Object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112</xdr:row>
          <xdr:rowOff>38100</xdr:rowOff>
        </xdr:from>
        <xdr:to>
          <xdr:col>3</xdr:col>
          <xdr:colOff>428625</xdr:colOff>
          <xdr:row>113</xdr:row>
          <xdr:rowOff>19050</xdr:rowOff>
        </xdr:to>
        <xdr:sp macro="" textlink="">
          <xdr:nvSpPr>
            <xdr:cNvPr id="5210" name="Object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112</xdr:row>
          <xdr:rowOff>38100</xdr:rowOff>
        </xdr:from>
        <xdr:to>
          <xdr:col>4</xdr:col>
          <xdr:colOff>438150</xdr:colOff>
          <xdr:row>113</xdr:row>
          <xdr:rowOff>9525</xdr:rowOff>
        </xdr:to>
        <xdr:sp macro="" textlink="">
          <xdr:nvSpPr>
            <xdr:cNvPr id="5212" name="Object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112</xdr:row>
          <xdr:rowOff>47625</xdr:rowOff>
        </xdr:from>
        <xdr:to>
          <xdr:col>2</xdr:col>
          <xdr:colOff>438150</xdr:colOff>
          <xdr:row>113</xdr:row>
          <xdr:rowOff>19050</xdr:rowOff>
        </xdr:to>
        <xdr:sp macro="" textlink="">
          <xdr:nvSpPr>
            <xdr:cNvPr id="5214" name="Object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112</xdr:row>
          <xdr:rowOff>38100</xdr:rowOff>
        </xdr:from>
        <xdr:to>
          <xdr:col>3</xdr:col>
          <xdr:colOff>428625</xdr:colOff>
          <xdr:row>113</xdr:row>
          <xdr:rowOff>19050</xdr:rowOff>
        </xdr:to>
        <xdr:sp macro="" textlink="">
          <xdr:nvSpPr>
            <xdr:cNvPr id="5215" name="Object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112</xdr:row>
          <xdr:rowOff>38100</xdr:rowOff>
        </xdr:from>
        <xdr:to>
          <xdr:col>4</xdr:col>
          <xdr:colOff>438150</xdr:colOff>
          <xdr:row>113</xdr:row>
          <xdr:rowOff>9525</xdr:rowOff>
        </xdr:to>
        <xdr:sp macro="" textlink="">
          <xdr:nvSpPr>
            <xdr:cNvPr id="5217" name="Object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112</xdr:row>
          <xdr:rowOff>47625</xdr:rowOff>
        </xdr:from>
        <xdr:to>
          <xdr:col>2</xdr:col>
          <xdr:colOff>438150</xdr:colOff>
          <xdr:row>113</xdr:row>
          <xdr:rowOff>19050</xdr:rowOff>
        </xdr:to>
        <xdr:sp macro="" textlink="">
          <xdr:nvSpPr>
            <xdr:cNvPr id="5219" name="Object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112</xdr:row>
          <xdr:rowOff>38100</xdr:rowOff>
        </xdr:from>
        <xdr:to>
          <xdr:col>3</xdr:col>
          <xdr:colOff>428625</xdr:colOff>
          <xdr:row>113</xdr:row>
          <xdr:rowOff>19050</xdr:rowOff>
        </xdr:to>
        <xdr:sp macro="" textlink="">
          <xdr:nvSpPr>
            <xdr:cNvPr id="5220" name="Object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112</xdr:row>
          <xdr:rowOff>38100</xdr:rowOff>
        </xdr:from>
        <xdr:to>
          <xdr:col>4</xdr:col>
          <xdr:colOff>438150</xdr:colOff>
          <xdr:row>113</xdr:row>
          <xdr:rowOff>9525</xdr:rowOff>
        </xdr:to>
        <xdr:sp macro="" textlink="">
          <xdr:nvSpPr>
            <xdr:cNvPr id="5222" name="Object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112</xdr:row>
          <xdr:rowOff>47625</xdr:rowOff>
        </xdr:from>
        <xdr:to>
          <xdr:col>2</xdr:col>
          <xdr:colOff>438150</xdr:colOff>
          <xdr:row>113</xdr:row>
          <xdr:rowOff>19050</xdr:rowOff>
        </xdr:to>
        <xdr:sp macro="" textlink="">
          <xdr:nvSpPr>
            <xdr:cNvPr id="5224" name="Object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112</xdr:row>
          <xdr:rowOff>38100</xdr:rowOff>
        </xdr:from>
        <xdr:to>
          <xdr:col>3</xdr:col>
          <xdr:colOff>428625</xdr:colOff>
          <xdr:row>113</xdr:row>
          <xdr:rowOff>19050</xdr:rowOff>
        </xdr:to>
        <xdr:sp macro="" textlink="">
          <xdr:nvSpPr>
            <xdr:cNvPr id="5225" name="Object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112</xdr:row>
          <xdr:rowOff>38100</xdr:rowOff>
        </xdr:from>
        <xdr:to>
          <xdr:col>4</xdr:col>
          <xdr:colOff>438150</xdr:colOff>
          <xdr:row>113</xdr:row>
          <xdr:rowOff>9525</xdr:rowOff>
        </xdr:to>
        <xdr:sp macro="" textlink="">
          <xdr:nvSpPr>
            <xdr:cNvPr id="5227" name="Object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141</xdr:row>
          <xdr:rowOff>47625</xdr:rowOff>
        </xdr:from>
        <xdr:to>
          <xdr:col>2</xdr:col>
          <xdr:colOff>438150</xdr:colOff>
          <xdr:row>142</xdr:row>
          <xdr:rowOff>19050</xdr:rowOff>
        </xdr:to>
        <xdr:sp macro="" textlink="">
          <xdr:nvSpPr>
            <xdr:cNvPr id="5229" name="Object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141</xdr:row>
          <xdr:rowOff>38100</xdr:rowOff>
        </xdr:from>
        <xdr:to>
          <xdr:col>3</xdr:col>
          <xdr:colOff>428625</xdr:colOff>
          <xdr:row>142</xdr:row>
          <xdr:rowOff>19050</xdr:rowOff>
        </xdr:to>
        <xdr:sp macro="" textlink="">
          <xdr:nvSpPr>
            <xdr:cNvPr id="5230" name="Object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141</xdr:row>
          <xdr:rowOff>38100</xdr:rowOff>
        </xdr:from>
        <xdr:to>
          <xdr:col>4</xdr:col>
          <xdr:colOff>438150</xdr:colOff>
          <xdr:row>142</xdr:row>
          <xdr:rowOff>9525</xdr:rowOff>
        </xdr:to>
        <xdr:sp macro="" textlink="">
          <xdr:nvSpPr>
            <xdr:cNvPr id="5232" name="Object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141</xdr:row>
          <xdr:rowOff>47625</xdr:rowOff>
        </xdr:from>
        <xdr:to>
          <xdr:col>2</xdr:col>
          <xdr:colOff>438150</xdr:colOff>
          <xdr:row>142</xdr:row>
          <xdr:rowOff>19050</xdr:rowOff>
        </xdr:to>
        <xdr:sp macro="" textlink="">
          <xdr:nvSpPr>
            <xdr:cNvPr id="5234" name="Object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141</xdr:row>
          <xdr:rowOff>38100</xdr:rowOff>
        </xdr:from>
        <xdr:to>
          <xdr:col>3</xdr:col>
          <xdr:colOff>428625</xdr:colOff>
          <xdr:row>142</xdr:row>
          <xdr:rowOff>19050</xdr:rowOff>
        </xdr:to>
        <xdr:sp macro="" textlink="">
          <xdr:nvSpPr>
            <xdr:cNvPr id="5235" name="Object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141</xdr:row>
          <xdr:rowOff>38100</xdr:rowOff>
        </xdr:from>
        <xdr:to>
          <xdr:col>4</xdr:col>
          <xdr:colOff>438150</xdr:colOff>
          <xdr:row>142</xdr:row>
          <xdr:rowOff>9525</xdr:rowOff>
        </xdr:to>
        <xdr:sp macro="" textlink="">
          <xdr:nvSpPr>
            <xdr:cNvPr id="5237" name="Object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141</xdr:row>
          <xdr:rowOff>47625</xdr:rowOff>
        </xdr:from>
        <xdr:to>
          <xdr:col>2</xdr:col>
          <xdr:colOff>438150</xdr:colOff>
          <xdr:row>142</xdr:row>
          <xdr:rowOff>19050</xdr:rowOff>
        </xdr:to>
        <xdr:sp macro="" textlink="">
          <xdr:nvSpPr>
            <xdr:cNvPr id="5239" name="Object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141</xdr:row>
          <xdr:rowOff>38100</xdr:rowOff>
        </xdr:from>
        <xdr:to>
          <xdr:col>3</xdr:col>
          <xdr:colOff>428625</xdr:colOff>
          <xdr:row>142</xdr:row>
          <xdr:rowOff>19050</xdr:rowOff>
        </xdr:to>
        <xdr:sp macro="" textlink="">
          <xdr:nvSpPr>
            <xdr:cNvPr id="5240" name="Object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141</xdr:row>
          <xdr:rowOff>38100</xdr:rowOff>
        </xdr:from>
        <xdr:to>
          <xdr:col>4</xdr:col>
          <xdr:colOff>438150</xdr:colOff>
          <xdr:row>142</xdr:row>
          <xdr:rowOff>9525</xdr:rowOff>
        </xdr:to>
        <xdr:sp macro="" textlink="">
          <xdr:nvSpPr>
            <xdr:cNvPr id="5242" name="Object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141</xdr:row>
          <xdr:rowOff>47625</xdr:rowOff>
        </xdr:from>
        <xdr:to>
          <xdr:col>2</xdr:col>
          <xdr:colOff>438150</xdr:colOff>
          <xdr:row>142</xdr:row>
          <xdr:rowOff>19050</xdr:rowOff>
        </xdr:to>
        <xdr:sp macro="" textlink="">
          <xdr:nvSpPr>
            <xdr:cNvPr id="5244" name="Object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141</xdr:row>
          <xdr:rowOff>38100</xdr:rowOff>
        </xdr:from>
        <xdr:to>
          <xdr:col>3</xdr:col>
          <xdr:colOff>428625</xdr:colOff>
          <xdr:row>142</xdr:row>
          <xdr:rowOff>19050</xdr:rowOff>
        </xdr:to>
        <xdr:sp macro="" textlink="">
          <xdr:nvSpPr>
            <xdr:cNvPr id="5245" name="Object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141</xdr:row>
          <xdr:rowOff>38100</xdr:rowOff>
        </xdr:from>
        <xdr:to>
          <xdr:col>4</xdr:col>
          <xdr:colOff>438150</xdr:colOff>
          <xdr:row>142</xdr:row>
          <xdr:rowOff>9525</xdr:rowOff>
        </xdr:to>
        <xdr:sp macro="" textlink="">
          <xdr:nvSpPr>
            <xdr:cNvPr id="5247" name="Object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141</xdr:row>
          <xdr:rowOff>47625</xdr:rowOff>
        </xdr:from>
        <xdr:to>
          <xdr:col>2</xdr:col>
          <xdr:colOff>438150</xdr:colOff>
          <xdr:row>142</xdr:row>
          <xdr:rowOff>19050</xdr:rowOff>
        </xdr:to>
        <xdr:sp macro="" textlink="">
          <xdr:nvSpPr>
            <xdr:cNvPr id="5249" name="Object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141</xdr:row>
          <xdr:rowOff>38100</xdr:rowOff>
        </xdr:from>
        <xdr:to>
          <xdr:col>3</xdr:col>
          <xdr:colOff>428625</xdr:colOff>
          <xdr:row>142</xdr:row>
          <xdr:rowOff>19050</xdr:rowOff>
        </xdr:to>
        <xdr:sp macro="" textlink="">
          <xdr:nvSpPr>
            <xdr:cNvPr id="5250" name="Object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141</xdr:row>
          <xdr:rowOff>38100</xdr:rowOff>
        </xdr:from>
        <xdr:to>
          <xdr:col>4</xdr:col>
          <xdr:colOff>438150</xdr:colOff>
          <xdr:row>142</xdr:row>
          <xdr:rowOff>9525</xdr:rowOff>
        </xdr:to>
        <xdr:sp macro="" textlink="">
          <xdr:nvSpPr>
            <xdr:cNvPr id="5252" name="Object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254" name="Object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255" name="Object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257" name="Object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259" name="Object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260" name="Object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262" name="Object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264" name="Object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2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265" name="Object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2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267" name="Object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2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269" name="Object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2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270" name="Object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2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272" name="Object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2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274" name="Object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2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275" name="Object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2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277" name="Object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2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172</xdr:row>
          <xdr:rowOff>47625</xdr:rowOff>
        </xdr:from>
        <xdr:to>
          <xdr:col>2</xdr:col>
          <xdr:colOff>438150</xdr:colOff>
          <xdr:row>173</xdr:row>
          <xdr:rowOff>19050</xdr:rowOff>
        </xdr:to>
        <xdr:sp macro="" textlink="">
          <xdr:nvSpPr>
            <xdr:cNvPr id="5279" name="Object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2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172</xdr:row>
          <xdr:rowOff>38100</xdr:rowOff>
        </xdr:from>
        <xdr:to>
          <xdr:col>3</xdr:col>
          <xdr:colOff>428625</xdr:colOff>
          <xdr:row>173</xdr:row>
          <xdr:rowOff>19050</xdr:rowOff>
        </xdr:to>
        <xdr:sp macro="" textlink="">
          <xdr:nvSpPr>
            <xdr:cNvPr id="5280" name="Object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2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172</xdr:row>
          <xdr:rowOff>38100</xdr:rowOff>
        </xdr:from>
        <xdr:to>
          <xdr:col>4</xdr:col>
          <xdr:colOff>438150</xdr:colOff>
          <xdr:row>173</xdr:row>
          <xdr:rowOff>9525</xdr:rowOff>
        </xdr:to>
        <xdr:sp macro="" textlink="">
          <xdr:nvSpPr>
            <xdr:cNvPr id="5282" name="Object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2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251333</xdr:colOff>
      <xdr:row>32</xdr:row>
      <xdr:rowOff>173484</xdr:rowOff>
    </xdr:from>
    <xdr:to>
      <xdr:col>12</xdr:col>
      <xdr:colOff>141514</xdr:colOff>
      <xdr:row>61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4.bin"/><Relationship Id="rId21" Type="http://schemas.openxmlformats.org/officeDocument/2006/relationships/image" Target="../media/image3.wmf"/><Relationship Id="rId42" Type="http://schemas.openxmlformats.org/officeDocument/2006/relationships/oleObject" Target="../embeddings/oleObject40.bin"/><Relationship Id="rId47" Type="http://schemas.openxmlformats.org/officeDocument/2006/relationships/oleObject" Target="../embeddings/oleObject45.bin"/><Relationship Id="rId63" Type="http://schemas.openxmlformats.org/officeDocument/2006/relationships/oleObject" Target="../embeddings/oleObject61.bin"/><Relationship Id="rId68" Type="http://schemas.openxmlformats.org/officeDocument/2006/relationships/oleObject" Target="../embeddings/oleObject66.bin"/><Relationship Id="rId84" Type="http://schemas.openxmlformats.org/officeDocument/2006/relationships/oleObject" Target="../embeddings/oleObject82.bin"/><Relationship Id="rId89" Type="http://schemas.openxmlformats.org/officeDocument/2006/relationships/oleObject" Target="../embeddings/oleObject87.bin"/><Relationship Id="rId7" Type="http://schemas.openxmlformats.org/officeDocument/2006/relationships/image" Target="../media/image6.wmf"/><Relationship Id="rId71" Type="http://schemas.openxmlformats.org/officeDocument/2006/relationships/oleObject" Target="../embeddings/oleObject69.bin"/><Relationship Id="rId92" Type="http://schemas.openxmlformats.org/officeDocument/2006/relationships/oleObject" Target="../embeddings/oleObject90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7.bin"/><Relationship Id="rId29" Type="http://schemas.openxmlformats.org/officeDocument/2006/relationships/oleObject" Target="../embeddings/oleObject27.bin"/><Relationship Id="rId11" Type="http://schemas.openxmlformats.org/officeDocument/2006/relationships/oleObject" Target="../embeddings/oleObject12.bin"/><Relationship Id="rId24" Type="http://schemas.openxmlformats.org/officeDocument/2006/relationships/image" Target="../media/image4.wmf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40" Type="http://schemas.openxmlformats.org/officeDocument/2006/relationships/oleObject" Target="../embeddings/oleObject38.bin"/><Relationship Id="rId45" Type="http://schemas.openxmlformats.org/officeDocument/2006/relationships/oleObject" Target="../embeddings/oleObject43.bin"/><Relationship Id="rId53" Type="http://schemas.openxmlformats.org/officeDocument/2006/relationships/oleObject" Target="../embeddings/oleObject51.bin"/><Relationship Id="rId58" Type="http://schemas.openxmlformats.org/officeDocument/2006/relationships/oleObject" Target="../embeddings/oleObject56.bin"/><Relationship Id="rId66" Type="http://schemas.openxmlformats.org/officeDocument/2006/relationships/oleObject" Target="../embeddings/oleObject64.bin"/><Relationship Id="rId74" Type="http://schemas.openxmlformats.org/officeDocument/2006/relationships/oleObject" Target="../embeddings/oleObject72.bin"/><Relationship Id="rId79" Type="http://schemas.openxmlformats.org/officeDocument/2006/relationships/oleObject" Target="../embeddings/oleObject77.bin"/><Relationship Id="rId87" Type="http://schemas.openxmlformats.org/officeDocument/2006/relationships/oleObject" Target="../embeddings/oleObject85.bin"/><Relationship Id="rId102" Type="http://schemas.openxmlformats.org/officeDocument/2006/relationships/oleObject" Target="../embeddings/oleObject100.bin"/><Relationship Id="rId5" Type="http://schemas.openxmlformats.org/officeDocument/2006/relationships/image" Target="../media/image5.wmf"/><Relationship Id="rId61" Type="http://schemas.openxmlformats.org/officeDocument/2006/relationships/oleObject" Target="../embeddings/oleObject59.bin"/><Relationship Id="rId82" Type="http://schemas.openxmlformats.org/officeDocument/2006/relationships/oleObject" Target="../embeddings/oleObject80.bin"/><Relationship Id="rId90" Type="http://schemas.openxmlformats.org/officeDocument/2006/relationships/oleObject" Target="../embeddings/oleObject88.bin"/><Relationship Id="rId95" Type="http://schemas.openxmlformats.org/officeDocument/2006/relationships/oleObject" Target="../embeddings/oleObject93.bin"/><Relationship Id="rId19" Type="http://schemas.openxmlformats.org/officeDocument/2006/relationships/image" Target="../media/image2.wmf"/><Relationship Id="rId14" Type="http://schemas.openxmlformats.org/officeDocument/2006/relationships/oleObject" Target="../embeddings/oleObject15.bin"/><Relationship Id="rId22" Type="http://schemas.openxmlformats.org/officeDocument/2006/relationships/oleObject" Target="../embeddings/oleObject21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43" Type="http://schemas.openxmlformats.org/officeDocument/2006/relationships/oleObject" Target="../embeddings/oleObject41.bin"/><Relationship Id="rId48" Type="http://schemas.openxmlformats.org/officeDocument/2006/relationships/oleObject" Target="../embeddings/oleObject46.bin"/><Relationship Id="rId56" Type="http://schemas.openxmlformats.org/officeDocument/2006/relationships/oleObject" Target="../embeddings/oleObject54.bin"/><Relationship Id="rId64" Type="http://schemas.openxmlformats.org/officeDocument/2006/relationships/oleObject" Target="../embeddings/oleObject62.bin"/><Relationship Id="rId69" Type="http://schemas.openxmlformats.org/officeDocument/2006/relationships/oleObject" Target="../embeddings/oleObject67.bin"/><Relationship Id="rId77" Type="http://schemas.openxmlformats.org/officeDocument/2006/relationships/oleObject" Target="../embeddings/oleObject75.bin"/><Relationship Id="rId100" Type="http://schemas.openxmlformats.org/officeDocument/2006/relationships/oleObject" Target="../embeddings/oleObject98.bin"/><Relationship Id="rId105" Type="http://schemas.openxmlformats.org/officeDocument/2006/relationships/oleObject" Target="../embeddings/oleObject103.bin"/><Relationship Id="rId8" Type="http://schemas.openxmlformats.org/officeDocument/2006/relationships/oleObject" Target="../embeddings/oleObject9.bin"/><Relationship Id="rId51" Type="http://schemas.openxmlformats.org/officeDocument/2006/relationships/oleObject" Target="../embeddings/oleObject49.bin"/><Relationship Id="rId72" Type="http://schemas.openxmlformats.org/officeDocument/2006/relationships/oleObject" Target="../embeddings/oleObject70.bin"/><Relationship Id="rId80" Type="http://schemas.openxmlformats.org/officeDocument/2006/relationships/oleObject" Target="../embeddings/oleObject78.bin"/><Relationship Id="rId85" Type="http://schemas.openxmlformats.org/officeDocument/2006/relationships/oleObject" Target="../embeddings/oleObject83.bin"/><Relationship Id="rId93" Type="http://schemas.openxmlformats.org/officeDocument/2006/relationships/oleObject" Target="../embeddings/oleObject91.bin"/><Relationship Id="rId98" Type="http://schemas.openxmlformats.org/officeDocument/2006/relationships/oleObject" Target="../embeddings/oleObject96.bin"/><Relationship Id="rId3" Type="http://schemas.openxmlformats.org/officeDocument/2006/relationships/vmlDrawing" Target="../drawings/vmlDrawing2.vml"/><Relationship Id="rId12" Type="http://schemas.openxmlformats.org/officeDocument/2006/relationships/oleObject" Target="../embeddings/oleObject13.bin"/><Relationship Id="rId17" Type="http://schemas.openxmlformats.org/officeDocument/2006/relationships/oleObject" Target="../embeddings/oleObject18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46" Type="http://schemas.openxmlformats.org/officeDocument/2006/relationships/oleObject" Target="../embeddings/oleObject44.bin"/><Relationship Id="rId59" Type="http://schemas.openxmlformats.org/officeDocument/2006/relationships/oleObject" Target="../embeddings/oleObject57.bin"/><Relationship Id="rId67" Type="http://schemas.openxmlformats.org/officeDocument/2006/relationships/oleObject" Target="../embeddings/oleObject65.bin"/><Relationship Id="rId103" Type="http://schemas.openxmlformats.org/officeDocument/2006/relationships/oleObject" Target="../embeddings/oleObject101.bin"/><Relationship Id="rId20" Type="http://schemas.openxmlformats.org/officeDocument/2006/relationships/oleObject" Target="../embeddings/oleObject20.bin"/><Relationship Id="rId41" Type="http://schemas.openxmlformats.org/officeDocument/2006/relationships/oleObject" Target="../embeddings/oleObject39.bin"/><Relationship Id="rId54" Type="http://schemas.openxmlformats.org/officeDocument/2006/relationships/oleObject" Target="../embeddings/oleObject52.bin"/><Relationship Id="rId62" Type="http://schemas.openxmlformats.org/officeDocument/2006/relationships/oleObject" Target="../embeddings/oleObject60.bin"/><Relationship Id="rId70" Type="http://schemas.openxmlformats.org/officeDocument/2006/relationships/oleObject" Target="../embeddings/oleObject68.bin"/><Relationship Id="rId75" Type="http://schemas.openxmlformats.org/officeDocument/2006/relationships/oleObject" Target="../embeddings/oleObject73.bin"/><Relationship Id="rId83" Type="http://schemas.openxmlformats.org/officeDocument/2006/relationships/oleObject" Target="../embeddings/oleObject81.bin"/><Relationship Id="rId88" Type="http://schemas.openxmlformats.org/officeDocument/2006/relationships/oleObject" Target="../embeddings/oleObject86.bin"/><Relationship Id="rId91" Type="http://schemas.openxmlformats.org/officeDocument/2006/relationships/oleObject" Target="../embeddings/oleObject89.bin"/><Relationship Id="rId96" Type="http://schemas.openxmlformats.org/officeDocument/2006/relationships/oleObject" Target="../embeddings/oleObject94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8.bin"/><Relationship Id="rId15" Type="http://schemas.openxmlformats.org/officeDocument/2006/relationships/oleObject" Target="../embeddings/oleObject16.bin"/><Relationship Id="rId23" Type="http://schemas.openxmlformats.org/officeDocument/2006/relationships/oleObject" Target="../embeddings/oleObject22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49" Type="http://schemas.openxmlformats.org/officeDocument/2006/relationships/oleObject" Target="../embeddings/oleObject47.bin"/><Relationship Id="rId57" Type="http://schemas.openxmlformats.org/officeDocument/2006/relationships/oleObject" Target="../embeddings/oleObject55.bin"/><Relationship Id="rId106" Type="http://schemas.openxmlformats.org/officeDocument/2006/relationships/oleObject" Target="../embeddings/oleObject104.bin"/><Relationship Id="rId10" Type="http://schemas.openxmlformats.org/officeDocument/2006/relationships/oleObject" Target="../embeddings/oleObject11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52" Type="http://schemas.openxmlformats.org/officeDocument/2006/relationships/oleObject" Target="../embeddings/oleObject50.bin"/><Relationship Id="rId60" Type="http://schemas.openxmlformats.org/officeDocument/2006/relationships/oleObject" Target="../embeddings/oleObject58.bin"/><Relationship Id="rId65" Type="http://schemas.openxmlformats.org/officeDocument/2006/relationships/oleObject" Target="../embeddings/oleObject63.bin"/><Relationship Id="rId73" Type="http://schemas.openxmlformats.org/officeDocument/2006/relationships/oleObject" Target="../embeddings/oleObject71.bin"/><Relationship Id="rId78" Type="http://schemas.openxmlformats.org/officeDocument/2006/relationships/oleObject" Target="../embeddings/oleObject76.bin"/><Relationship Id="rId81" Type="http://schemas.openxmlformats.org/officeDocument/2006/relationships/oleObject" Target="../embeddings/oleObject79.bin"/><Relationship Id="rId86" Type="http://schemas.openxmlformats.org/officeDocument/2006/relationships/oleObject" Target="../embeddings/oleObject84.bin"/><Relationship Id="rId94" Type="http://schemas.openxmlformats.org/officeDocument/2006/relationships/oleObject" Target="../embeddings/oleObject92.bin"/><Relationship Id="rId99" Type="http://schemas.openxmlformats.org/officeDocument/2006/relationships/oleObject" Target="../embeddings/oleObject97.bin"/><Relationship Id="rId101" Type="http://schemas.openxmlformats.org/officeDocument/2006/relationships/oleObject" Target="../embeddings/oleObject99.bin"/><Relationship Id="rId4" Type="http://schemas.openxmlformats.org/officeDocument/2006/relationships/oleObject" Target="../embeddings/oleObject7.bin"/><Relationship Id="rId9" Type="http://schemas.openxmlformats.org/officeDocument/2006/relationships/oleObject" Target="../embeddings/oleObject10.bin"/><Relationship Id="rId13" Type="http://schemas.openxmlformats.org/officeDocument/2006/relationships/oleObject" Target="../embeddings/oleObject14.bin"/><Relationship Id="rId18" Type="http://schemas.openxmlformats.org/officeDocument/2006/relationships/oleObject" Target="../embeddings/oleObject19.bin"/><Relationship Id="rId39" Type="http://schemas.openxmlformats.org/officeDocument/2006/relationships/oleObject" Target="../embeddings/oleObject37.bin"/><Relationship Id="rId34" Type="http://schemas.openxmlformats.org/officeDocument/2006/relationships/oleObject" Target="../embeddings/oleObject32.bin"/><Relationship Id="rId50" Type="http://schemas.openxmlformats.org/officeDocument/2006/relationships/oleObject" Target="../embeddings/oleObject48.bin"/><Relationship Id="rId55" Type="http://schemas.openxmlformats.org/officeDocument/2006/relationships/oleObject" Target="../embeddings/oleObject53.bin"/><Relationship Id="rId76" Type="http://schemas.openxmlformats.org/officeDocument/2006/relationships/oleObject" Target="../embeddings/oleObject74.bin"/><Relationship Id="rId97" Type="http://schemas.openxmlformats.org/officeDocument/2006/relationships/oleObject" Target="../embeddings/oleObject95.bin"/><Relationship Id="rId104" Type="http://schemas.openxmlformats.org/officeDocument/2006/relationships/oleObject" Target="../embeddings/oleObject10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sqref="A1:D1"/>
    </sheetView>
  </sheetViews>
  <sheetFormatPr defaultRowHeight="15" x14ac:dyDescent="0.25"/>
  <cols>
    <col min="1" max="1" width="27" customWidth="1"/>
    <col min="2" max="2" width="22.28515625" customWidth="1"/>
    <col min="3" max="3" width="18.5703125" customWidth="1"/>
    <col min="4" max="4" width="16.28515625" customWidth="1"/>
    <col min="5" max="5" width="26.28515625" customWidth="1"/>
  </cols>
  <sheetData>
    <row r="1" spans="1:6" ht="15.75" customHeight="1" x14ac:dyDescent="0.25">
      <c r="A1" s="172" t="s">
        <v>7</v>
      </c>
      <c r="B1" s="172"/>
      <c r="C1" s="172"/>
      <c r="D1" s="172"/>
    </row>
    <row r="2" spans="1:6" ht="6.75" customHeight="1" thickBot="1" x14ac:dyDescent="0.6">
      <c r="A2" s="1"/>
    </row>
    <row r="3" spans="1:6" x14ac:dyDescent="0.25">
      <c r="A3" s="187" t="s">
        <v>10</v>
      </c>
      <c r="B3" s="55" t="s">
        <v>13</v>
      </c>
      <c r="C3" s="179"/>
      <c r="D3" s="180"/>
    </row>
    <row r="4" spans="1:6" ht="15.75" x14ac:dyDescent="0.25">
      <c r="A4" s="188"/>
      <c r="B4" s="56" t="s">
        <v>12</v>
      </c>
      <c r="C4" s="177"/>
      <c r="D4" s="178"/>
      <c r="F4" s="7"/>
    </row>
    <row r="5" spans="1:6" ht="15.75" x14ac:dyDescent="0.25">
      <c r="A5" s="188"/>
      <c r="B5" s="56" t="s">
        <v>14</v>
      </c>
      <c r="C5" s="177"/>
      <c r="D5" s="178"/>
      <c r="F5" s="5"/>
    </row>
    <row r="6" spans="1:6" x14ac:dyDescent="0.25">
      <c r="A6" s="188"/>
      <c r="B6" s="56" t="s">
        <v>15</v>
      </c>
      <c r="C6" s="177"/>
      <c r="D6" s="178"/>
    </row>
    <row r="7" spans="1:6" ht="15.75" thickBot="1" x14ac:dyDescent="0.3">
      <c r="A7" s="189"/>
      <c r="B7" s="57" t="s">
        <v>16</v>
      </c>
      <c r="C7" s="175"/>
      <c r="D7" s="176"/>
    </row>
    <row r="8" spans="1:6" x14ac:dyDescent="0.25">
      <c r="A8" s="170" t="s">
        <v>17</v>
      </c>
      <c r="B8" s="171"/>
      <c r="C8" s="179"/>
      <c r="D8" s="180"/>
    </row>
    <row r="9" spans="1:6" ht="30" customHeight="1" x14ac:dyDescent="0.25">
      <c r="A9" s="198" t="s">
        <v>18</v>
      </c>
      <c r="B9" s="199"/>
      <c r="C9" s="177"/>
      <c r="D9" s="178"/>
    </row>
    <row r="10" spans="1:6" ht="31.5" customHeight="1" thickBot="1" x14ac:dyDescent="0.3">
      <c r="A10" s="190" t="s">
        <v>19</v>
      </c>
      <c r="B10" s="191"/>
      <c r="C10" s="175"/>
      <c r="D10" s="176"/>
    </row>
    <row r="11" spans="1:6" ht="17.25" x14ac:dyDescent="0.25">
      <c r="A11" s="185" t="s">
        <v>22</v>
      </c>
      <c r="B11" s="186"/>
      <c r="C11" s="48">
        <v>1607.1</v>
      </c>
      <c r="D11" s="43" t="s">
        <v>179</v>
      </c>
    </row>
    <row r="12" spans="1:6" ht="17.25" x14ac:dyDescent="0.25">
      <c r="A12" s="183" t="s">
        <v>23</v>
      </c>
      <c r="B12" s="184"/>
      <c r="C12" s="49">
        <v>1470.2</v>
      </c>
      <c r="D12" s="44" t="s">
        <v>179</v>
      </c>
    </row>
    <row r="13" spans="1:6" ht="15.75" thickBot="1" x14ac:dyDescent="0.3">
      <c r="A13" s="181" t="s">
        <v>31</v>
      </c>
      <c r="B13" s="182"/>
      <c r="C13" s="50">
        <v>30</v>
      </c>
      <c r="D13" s="45" t="s">
        <v>2</v>
      </c>
    </row>
    <row r="14" spans="1:6" x14ac:dyDescent="0.25">
      <c r="A14" s="170" t="s">
        <v>0</v>
      </c>
      <c r="B14" s="171"/>
      <c r="C14" s="51">
        <v>50</v>
      </c>
      <c r="D14" s="43" t="s">
        <v>11</v>
      </c>
    </row>
    <row r="15" spans="1:6" ht="15.75" thickBot="1" x14ac:dyDescent="0.3">
      <c r="A15" s="181" t="s">
        <v>8</v>
      </c>
      <c r="B15" s="182"/>
      <c r="C15" s="52">
        <v>43466</v>
      </c>
      <c r="D15" s="45" t="s">
        <v>160</v>
      </c>
    </row>
    <row r="16" spans="1:6" x14ac:dyDescent="0.25">
      <c r="A16" s="173" t="s">
        <v>1</v>
      </c>
      <c r="B16" s="200" t="s">
        <v>182</v>
      </c>
      <c r="C16" s="48">
        <v>52.908999999999999</v>
      </c>
      <c r="D16" s="46" t="s">
        <v>3</v>
      </c>
    </row>
    <row r="17" spans="1:4" ht="17.25" x14ac:dyDescent="0.25">
      <c r="A17" s="174"/>
      <c r="B17" s="201"/>
      <c r="C17" s="49">
        <f>C16/C12*1000</f>
        <v>35.987620731873214</v>
      </c>
      <c r="D17" s="47" t="s">
        <v>180</v>
      </c>
    </row>
    <row r="18" spans="1:4" ht="43.5" customHeight="1" x14ac:dyDescent="0.25">
      <c r="A18" s="174"/>
      <c r="B18" s="202" t="s">
        <v>183</v>
      </c>
      <c r="C18" s="53"/>
      <c r="D18" s="47" t="s">
        <v>3</v>
      </c>
    </row>
    <row r="19" spans="1:4" x14ac:dyDescent="0.25">
      <c r="A19" s="174"/>
      <c r="B19" s="203"/>
      <c r="C19" s="53"/>
      <c r="D19" s="47" t="s">
        <v>159</v>
      </c>
    </row>
    <row r="20" spans="1:4" ht="43.5" customHeight="1" x14ac:dyDescent="0.25">
      <c r="A20" s="174"/>
      <c r="B20" s="202" t="s">
        <v>24</v>
      </c>
      <c r="C20" s="49">
        <f>Alokatori!N180</f>
        <v>25839</v>
      </c>
      <c r="D20" s="47" t="s">
        <v>27</v>
      </c>
    </row>
    <row r="21" spans="1:4" ht="29.25" x14ac:dyDescent="0.25">
      <c r="A21" s="174"/>
      <c r="B21" s="203"/>
      <c r="C21" s="54">
        <f>Alokatori!O180</f>
        <v>23545.55</v>
      </c>
      <c r="D21" s="47" t="s">
        <v>148</v>
      </c>
    </row>
    <row r="22" spans="1:4" ht="29.25" x14ac:dyDescent="0.25">
      <c r="A22" s="174" t="s">
        <v>4</v>
      </c>
      <c r="B22" s="163" t="s">
        <v>209</v>
      </c>
      <c r="C22" s="53"/>
      <c r="D22" s="44" t="s">
        <v>181</v>
      </c>
    </row>
    <row r="23" spans="1:4" x14ac:dyDescent="0.25">
      <c r="A23" s="174"/>
      <c r="B23" s="58" t="s">
        <v>5</v>
      </c>
      <c r="C23" s="53"/>
      <c r="D23" s="44" t="s">
        <v>3</v>
      </c>
    </row>
    <row r="24" spans="1:4" x14ac:dyDescent="0.25">
      <c r="A24" s="174"/>
      <c r="B24" s="58" t="s">
        <v>6</v>
      </c>
      <c r="C24" s="53"/>
      <c r="D24" s="44" t="s">
        <v>3</v>
      </c>
    </row>
    <row r="25" spans="1:4" x14ac:dyDescent="0.25">
      <c r="A25" s="183" t="s">
        <v>25</v>
      </c>
      <c r="B25" s="184"/>
      <c r="C25" s="54">
        <v>30</v>
      </c>
      <c r="D25" s="44" t="s">
        <v>2</v>
      </c>
    </row>
    <row r="26" spans="1:4" x14ac:dyDescent="0.25">
      <c r="A26" s="192" t="s">
        <v>26</v>
      </c>
      <c r="B26" s="193"/>
      <c r="C26" s="165">
        <v>1</v>
      </c>
      <c r="D26" s="164">
        <v>100</v>
      </c>
    </row>
    <row r="27" spans="1:4" ht="29.25" customHeight="1" x14ac:dyDescent="0.25">
      <c r="A27" s="194"/>
      <c r="B27" s="195"/>
      <c r="C27" s="54"/>
      <c r="D27" s="44">
        <v>90</v>
      </c>
    </row>
    <row r="28" spans="1:4" ht="15.75" thickBot="1" x14ac:dyDescent="0.3">
      <c r="A28" s="196"/>
      <c r="B28" s="197"/>
      <c r="C28" s="50"/>
      <c r="D28" s="45">
        <v>70</v>
      </c>
    </row>
  </sheetData>
  <mergeCells count="25">
    <mergeCell ref="A26:B28"/>
    <mergeCell ref="A9:B9"/>
    <mergeCell ref="A22:A24"/>
    <mergeCell ref="A15:B15"/>
    <mergeCell ref="A14:B14"/>
    <mergeCell ref="B16:B17"/>
    <mergeCell ref="B18:B19"/>
    <mergeCell ref="B20:B21"/>
    <mergeCell ref="A25:B25"/>
    <mergeCell ref="A8:B8"/>
    <mergeCell ref="A1:D1"/>
    <mergeCell ref="A16:A21"/>
    <mergeCell ref="C10:D10"/>
    <mergeCell ref="C9:D9"/>
    <mergeCell ref="C8:D8"/>
    <mergeCell ref="A13:B13"/>
    <mergeCell ref="A12:B12"/>
    <mergeCell ref="A11:B11"/>
    <mergeCell ref="A3:A7"/>
    <mergeCell ref="C7:D7"/>
    <mergeCell ref="C6:D6"/>
    <mergeCell ref="C5:D5"/>
    <mergeCell ref="C4:D4"/>
    <mergeCell ref="C3:D3"/>
    <mergeCell ref="A10:B10"/>
  </mergeCells>
  <pageMargins left="0.98425196850393704" right="0.59055118110236227" top="0.59055118110236227" bottom="0.59055118110236227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SheetLayoutView="100" zoomScalePageLayoutView="70" workbookViewId="0">
      <selection activeCell="G19" sqref="G19"/>
    </sheetView>
  </sheetViews>
  <sheetFormatPr defaultRowHeight="15" x14ac:dyDescent="0.25"/>
  <cols>
    <col min="1" max="1" width="5.28515625" customWidth="1"/>
    <col min="2" max="2" width="65.7109375" customWidth="1"/>
    <col min="3" max="4" width="15.28515625" customWidth="1"/>
    <col min="5" max="5" width="19.5703125" customWidth="1"/>
  </cols>
  <sheetData>
    <row r="1" spans="1:5" ht="16.350000000000001" customHeight="1" thickBot="1" x14ac:dyDescent="0.3">
      <c r="A1" s="204" t="s">
        <v>7</v>
      </c>
      <c r="B1" s="205"/>
      <c r="C1" s="116" t="s">
        <v>21</v>
      </c>
      <c r="D1" s="116" t="s">
        <v>20</v>
      </c>
      <c r="E1" s="117" t="s">
        <v>33</v>
      </c>
    </row>
    <row r="2" spans="1:5" ht="6.75" customHeight="1" thickBot="1" x14ac:dyDescent="0.6">
      <c r="A2" s="206"/>
      <c r="B2" s="206"/>
      <c r="C2" s="206"/>
      <c r="D2" s="206"/>
      <c r="E2" s="206"/>
    </row>
    <row r="3" spans="1:5" ht="48" customHeight="1" x14ac:dyDescent="0.25">
      <c r="A3" s="106" t="s">
        <v>184</v>
      </c>
      <c r="B3" s="107" t="s">
        <v>97</v>
      </c>
      <c r="C3" s="108"/>
      <c r="D3" s="108"/>
      <c r="E3" s="109"/>
    </row>
    <row r="4" spans="1:5" ht="43.5" customHeight="1" x14ac:dyDescent="0.25">
      <c r="A4" s="13" t="s">
        <v>95</v>
      </c>
      <c r="B4" s="14" t="s">
        <v>28</v>
      </c>
      <c r="C4" s="15" t="s">
        <v>178</v>
      </c>
      <c r="D4" s="11"/>
      <c r="E4" s="166"/>
    </row>
    <row r="5" spans="1:5" ht="36.4" customHeight="1" x14ac:dyDescent="0.25">
      <c r="A5" s="16" t="s">
        <v>96</v>
      </c>
      <c r="B5" s="14" t="s">
        <v>29</v>
      </c>
      <c r="C5" s="17"/>
      <c r="D5" s="17"/>
      <c r="E5" s="110"/>
    </row>
    <row r="6" spans="1:5" ht="36.6" customHeight="1" x14ac:dyDescent="0.25">
      <c r="A6" s="16" t="s">
        <v>185</v>
      </c>
      <c r="B6" s="14" t="s">
        <v>30</v>
      </c>
      <c r="C6" s="15" t="s">
        <v>178</v>
      </c>
      <c r="D6" s="17"/>
      <c r="E6" s="110"/>
    </row>
    <row r="7" spans="1:5" ht="39.950000000000003" customHeight="1" x14ac:dyDescent="0.25">
      <c r="A7" s="16" t="s">
        <v>186</v>
      </c>
      <c r="B7" s="14" t="s">
        <v>75</v>
      </c>
      <c r="C7" s="15" t="s">
        <v>178</v>
      </c>
      <c r="D7" s="17"/>
      <c r="E7" s="110"/>
    </row>
    <row r="8" spans="1:5" ht="46.5" customHeight="1" x14ac:dyDescent="0.25">
      <c r="A8" s="16" t="s">
        <v>187</v>
      </c>
      <c r="B8" s="14" t="s">
        <v>233</v>
      </c>
      <c r="C8" s="15" t="s">
        <v>234</v>
      </c>
      <c r="D8" s="17"/>
      <c r="E8" s="110"/>
    </row>
    <row r="9" spans="1:5" ht="34.5" customHeight="1" x14ac:dyDescent="0.25">
      <c r="A9" s="16" t="s">
        <v>188</v>
      </c>
      <c r="B9" s="14" t="s">
        <v>32</v>
      </c>
      <c r="C9" s="17"/>
      <c r="D9" s="17"/>
      <c r="E9" s="110"/>
    </row>
    <row r="10" spans="1:5" ht="22.5" customHeight="1" x14ac:dyDescent="0.25">
      <c r="A10" s="16" t="s">
        <v>235</v>
      </c>
      <c r="B10" s="14" t="s">
        <v>195</v>
      </c>
      <c r="C10" s="15" t="s">
        <v>178</v>
      </c>
      <c r="D10" s="17"/>
      <c r="E10" s="110"/>
    </row>
    <row r="11" spans="1:5" ht="23.1" customHeight="1" x14ac:dyDescent="0.25">
      <c r="A11" s="16" t="s">
        <v>236</v>
      </c>
      <c r="B11" s="14" t="s">
        <v>196</v>
      </c>
      <c r="C11" s="15" t="s">
        <v>178</v>
      </c>
      <c r="D11" s="17"/>
      <c r="E11" s="110"/>
    </row>
    <row r="12" spans="1:5" ht="35.25" customHeight="1" x14ac:dyDescent="0.25">
      <c r="A12" s="16" t="s">
        <v>237</v>
      </c>
      <c r="B12" s="14" t="s">
        <v>197</v>
      </c>
      <c r="C12" s="15" t="s">
        <v>178</v>
      </c>
      <c r="D12" s="17"/>
      <c r="E12" s="110"/>
    </row>
    <row r="13" spans="1:5" ht="35.25" customHeight="1" x14ac:dyDescent="0.25">
      <c r="A13" s="16" t="s">
        <v>238</v>
      </c>
      <c r="B13" s="14" t="s">
        <v>198</v>
      </c>
      <c r="C13" s="15" t="s">
        <v>178</v>
      </c>
      <c r="D13" s="17"/>
      <c r="E13" s="110"/>
    </row>
    <row r="14" spans="1:5" ht="35.25" customHeight="1" x14ac:dyDescent="0.25">
      <c r="A14" s="16" t="s">
        <v>189</v>
      </c>
      <c r="B14" s="14" t="s">
        <v>98</v>
      </c>
      <c r="C14" s="15" t="s">
        <v>178</v>
      </c>
      <c r="D14" s="17"/>
      <c r="E14" s="110"/>
    </row>
    <row r="15" spans="1:5" ht="35.25" customHeight="1" x14ac:dyDescent="0.25">
      <c r="A15" s="16" t="s">
        <v>190</v>
      </c>
      <c r="B15" s="14" t="s">
        <v>99</v>
      </c>
      <c r="C15" s="15" t="s">
        <v>178</v>
      </c>
      <c r="D15" s="17"/>
      <c r="E15" s="110"/>
    </row>
    <row r="16" spans="1:5" ht="52.5" customHeight="1" x14ac:dyDescent="0.25">
      <c r="A16" s="16" t="s">
        <v>191</v>
      </c>
      <c r="B16" s="14" t="s">
        <v>100</v>
      </c>
      <c r="C16" s="15" t="s">
        <v>178</v>
      </c>
      <c r="D16" s="17"/>
      <c r="E16" s="110"/>
    </row>
    <row r="17" spans="1:9" ht="53.1" customHeight="1" x14ac:dyDescent="0.25">
      <c r="A17" s="16" t="s">
        <v>192</v>
      </c>
      <c r="B17" s="14" t="s">
        <v>101</v>
      </c>
      <c r="C17" s="15" t="s">
        <v>178</v>
      </c>
      <c r="D17" s="17"/>
      <c r="E17" s="110"/>
    </row>
    <row r="18" spans="1:9" ht="35.25" customHeight="1" x14ac:dyDescent="0.25">
      <c r="A18" s="16" t="s">
        <v>193</v>
      </c>
      <c r="B18" s="14" t="s">
        <v>102</v>
      </c>
      <c r="C18" s="15" t="s">
        <v>178</v>
      </c>
      <c r="D18" s="17"/>
      <c r="E18" s="110"/>
    </row>
    <row r="19" spans="1:9" ht="35.25" customHeight="1" x14ac:dyDescent="0.25">
      <c r="A19" s="16" t="s">
        <v>194</v>
      </c>
      <c r="B19" s="14" t="s">
        <v>103</v>
      </c>
      <c r="C19" s="15" t="s">
        <v>178</v>
      </c>
      <c r="D19" s="17"/>
      <c r="E19" s="110"/>
    </row>
    <row r="20" spans="1:9" ht="30" x14ac:dyDescent="0.25">
      <c r="A20" s="16" t="s">
        <v>239</v>
      </c>
      <c r="B20" s="14" t="s">
        <v>104</v>
      </c>
      <c r="C20" s="15" t="s">
        <v>178</v>
      </c>
      <c r="D20" s="17"/>
      <c r="E20" s="110"/>
    </row>
    <row r="21" spans="1:9" ht="44.1" customHeight="1" x14ac:dyDescent="0.25">
      <c r="A21" s="16" t="s">
        <v>240</v>
      </c>
      <c r="B21" s="14" t="s">
        <v>242</v>
      </c>
      <c r="C21" s="15" t="s">
        <v>178</v>
      </c>
      <c r="D21" s="17"/>
      <c r="E21" s="110"/>
    </row>
    <row r="22" spans="1:9" ht="46.5" customHeight="1" thickBot="1" x14ac:dyDescent="0.3">
      <c r="A22" s="111" t="s">
        <v>241</v>
      </c>
      <c r="B22" s="112" t="s">
        <v>243</v>
      </c>
      <c r="C22" s="113" t="s">
        <v>234</v>
      </c>
      <c r="D22" s="114"/>
      <c r="E22" s="115"/>
    </row>
    <row r="24" spans="1:9" ht="15.75" x14ac:dyDescent="0.25">
      <c r="A24" s="208" t="s">
        <v>93</v>
      </c>
      <c r="B24" s="208"/>
      <c r="C24" s="208"/>
      <c r="D24" s="208"/>
      <c r="E24" s="208"/>
    </row>
    <row r="25" spans="1:9" ht="15" customHeight="1" x14ac:dyDescent="0.25">
      <c r="A25" s="207" t="s">
        <v>34</v>
      </c>
      <c r="B25" s="207"/>
      <c r="C25" s="207"/>
      <c r="D25" s="207"/>
      <c r="E25" s="207"/>
      <c r="F25" s="10"/>
      <c r="G25" s="10"/>
      <c r="H25" s="10"/>
      <c r="I25" s="10"/>
    </row>
    <row r="26" spans="1:9" x14ac:dyDescent="0.25">
      <c r="A26" s="207"/>
      <c r="B26" s="207"/>
      <c r="C26" s="207"/>
      <c r="D26" s="207"/>
      <c r="E26" s="207"/>
    </row>
    <row r="29" spans="1:9" ht="15.75" x14ac:dyDescent="0.25">
      <c r="A29" s="2" t="s">
        <v>199</v>
      </c>
    </row>
    <row r="30" spans="1:9" ht="20.25" customHeight="1" x14ac:dyDescent="0.25">
      <c r="A30" s="2" t="s">
        <v>35</v>
      </c>
    </row>
    <row r="31" spans="1:9" ht="20.25" customHeight="1" x14ac:dyDescent="0.25">
      <c r="A31" s="2" t="s">
        <v>76</v>
      </c>
    </row>
    <row r="32" spans="1:9" ht="20.25" customHeight="1" x14ac:dyDescent="0.25">
      <c r="A32" s="2" t="s">
        <v>9</v>
      </c>
    </row>
    <row r="33" spans="1:1" ht="20.25" customHeight="1" x14ac:dyDescent="0.25">
      <c r="A33" s="2" t="s">
        <v>36</v>
      </c>
    </row>
    <row r="34" spans="1:1" ht="20.25" customHeight="1" x14ac:dyDescent="0.25">
      <c r="A34" s="2" t="s">
        <v>77</v>
      </c>
    </row>
  </sheetData>
  <mergeCells count="4">
    <mergeCell ref="A1:B1"/>
    <mergeCell ref="A2:E2"/>
    <mergeCell ref="A25:E26"/>
    <mergeCell ref="A24:E24"/>
  </mergeCells>
  <pageMargins left="0.98425196850393704" right="0.70866141732283472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 sizeWithCells="1">
              <from>
                <xdr:col>1</xdr:col>
                <xdr:colOff>1895475</xdr:colOff>
                <xdr:row>26</xdr:row>
                <xdr:rowOff>38100</xdr:rowOff>
              </from>
              <to>
                <xdr:col>1</xdr:col>
                <xdr:colOff>3743325</xdr:colOff>
                <xdr:row>27</xdr:row>
                <xdr:rowOff>95250</xdr:rowOff>
              </to>
            </anchor>
          </objectPr>
        </oleObject>
      </mc:Choice>
      <mc:Fallback>
        <oleObject progId="Equation.3" shapeId="8193" r:id="rId4"/>
      </mc:Fallback>
    </mc:AlternateContent>
    <mc:AlternateContent xmlns:mc="http://schemas.openxmlformats.org/markup-compatibility/2006">
      <mc:Choice Requires="x14">
        <oleObject progId="Equation.3" shapeId="8194" r:id="rId6">
          <objectPr defaultSize="0" autoPict="0" r:id="rId7">
            <anchor moveWithCells="1" siz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285750</xdr:colOff>
                <xdr:row>31</xdr:row>
                <xdr:rowOff>0</xdr:rowOff>
              </to>
            </anchor>
          </objectPr>
        </oleObject>
      </mc:Choice>
      <mc:Fallback>
        <oleObject progId="Equation.3" shapeId="8194" r:id="rId6"/>
      </mc:Fallback>
    </mc:AlternateContent>
    <mc:AlternateContent xmlns:mc="http://schemas.openxmlformats.org/markup-compatibility/2006">
      <mc:Choice Requires="x14">
        <oleObject progId="Equation.3" shapeId="8195" r:id="rId8">
          <objectPr defaultSize="0" autoPict="0" r:id="rId9">
            <anchor moveWithCells="1" sizeWithCells="1">
              <from>
                <xdr:col>2</xdr:col>
                <xdr:colOff>0</xdr:colOff>
                <xdr:row>31</xdr:row>
                <xdr:rowOff>9525</xdr:rowOff>
              </from>
              <to>
                <xdr:col>2</xdr:col>
                <xdr:colOff>257175</xdr:colOff>
                <xdr:row>32</xdr:row>
                <xdr:rowOff>0</xdr:rowOff>
              </to>
            </anchor>
          </objectPr>
        </oleObject>
      </mc:Choice>
      <mc:Fallback>
        <oleObject progId="Equation.3" shapeId="8195" r:id="rId8"/>
      </mc:Fallback>
    </mc:AlternateContent>
    <mc:AlternateContent xmlns:mc="http://schemas.openxmlformats.org/markup-compatibility/2006">
      <mc:Choice Requires="x14">
        <oleObject progId="Equation.3" shapeId="8196" r:id="rId10">
          <objectPr defaultSize="0" autoPict="0" r:id="rId11">
            <anchor moveWithCells="1" siz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266700</xdr:colOff>
                <xdr:row>33</xdr:row>
                <xdr:rowOff>0</xdr:rowOff>
              </to>
            </anchor>
          </objectPr>
        </oleObject>
      </mc:Choice>
      <mc:Fallback>
        <oleObject progId="Equation.3" shapeId="8196" r:id="rId10"/>
      </mc:Fallback>
    </mc:AlternateContent>
    <mc:AlternateContent xmlns:mc="http://schemas.openxmlformats.org/markup-compatibility/2006">
      <mc:Choice Requires="x14">
        <oleObject progId="Equation.3" shapeId="8197" r:id="rId12">
          <objectPr defaultSize="0" autoPict="0" r:id="rId13">
            <anchor moveWithCells="1" sizeWithCells="1">
              <from>
                <xdr:col>2</xdr:col>
                <xdr:colOff>0</xdr:colOff>
                <xdr:row>33</xdr:row>
                <xdr:rowOff>9525</xdr:rowOff>
              </from>
              <to>
                <xdr:col>2</xdr:col>
                <xdr:colOff>400050</xdr:colOff>
                <xdr:row>34</xdr:row>
                <xdr:rowOff>0</xdr:rowOff>
              </to>
            </anchor>
          </objectPr>
        </oleObject>
      </mc:Choice>
      <mc:Fallback>
        <oleObject progId="Equation.3" shapeId="8197" r:id="rId12"/>
      </mc:Fallback>
    </mc:AlternateContent>
    <mc:AlternateContent xmlns:mc="http://schemas.openxmlformats.org/markup-compatibility/2006">
      <mc:Choice Requires="x14">
        <oleObject progId="Equation.3" shapeId="8198" r:id="rId14">
          <objectPr defaultSize="0" autoPict="0" r:id="rId15">
            <anchor moveWithCells="1" sizeWithCells="1">
              <from>
                <xdr:col>2</xdr:col>
                <xdr:colOff>0</xdr:colOff>
                <xdr:row>29</xdr:row>
                <xdr:rowOff>47625</xdr:rowOff>
              </from>
              <to>
                <xdr:col>2</xdr:col>
                <xdr:colOff>266700</xdr:colOff>
                <xdr:row>30</xdr:row>
                <xdr:rowOff>0</xdr:rowOff>
              </to>
            </anchor>
          </objectPr>
        </oleObject>
      </mc:Choice>
      <mc:Fallback>
        <oleObject progId="Equation.3" shapeId="8198" r:id="rId1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2"/>
  <sheetViews>
    <sheetView showWhiteSpace="0" topLeftCell="L163" zoomScaleNormal="100" zoomScalePageLayoutView="70" workbookViewId="0">
      <selection activeCell="O181" sqref="O181"/>
    </sheetView>
  </sheetViews>
  <sheetFormatPr defaultColWidth="9.140625" defaultRowHeight="15" x14ac:dyDescent="0.25"/>
  <cols>
    <col min="1" max="1" width="42.28515625" customWidth="1"/>
    <col min="4" max="4" width="9.140625" customWidth="1"/>
    <col min="6" max="6" width="9" customWidth="1"/>
    <col min="7" max="7" width="22.28515625" style="10" customWidth="1"/>
    <col min="8" max="11" width="12" customWidth="1"/>
    <col min="12" max="12" width="16.85546875" customWidth="1"/>
    <col min="13" max="13" width="11.7109375" customWidth="1"/>
    <col min="14" max="14" width="19.42578125" customWidth="1"/>
    <col min="15" max="15" width="12.85546875" customWidth="1"/>
    <col min="16" max="21" width="12.28515625" customWidth="1"/>
    <col min="22" max="22" width="12.140625" customWidth="1"/>
    <col min="23" max="24" width="12.28515625" customWidth="1"/>
    <col min="25" max="25" width="13.140625" customWidth="1"/>
  </cols>
  <sheetData>
    <row r="1" spans="1:25" ht="39.75" customHeight="1" x14ac:dyDescent="0.25">
      <c r="A1" s="82" t="s">
        <v>37</v>
      </c>
      <c r="B1" s="67"/>
      <c r="C1" s="67"/>
      <c r="D1" s="67"/>
      <c r="E1" s="67"/>
      <c r="F1" s="67"/>
      <c r="G1" s="74" t="s">
        <v>68</v>
      </c>
      <c r="H1" s="73" t="s">
        <v>210</v>
      </c>
      <c r="I1" s="73" t="s">
        <v>211</v>
      </c>
      <c r="J1" s="73" t="s">
        <v>212</v>
      </c>
      <c r="K1" s="73" t="s">
        <v>213</v>
      </c>
      <c r="L1" s="74" t="s">
        <v>69</v>
      </c>
      <c r="M1" s="74" t="s">
        <v>146</v>
      </c>
      <c r="N1" s="74" t="s">
        <v>71</v>
      </c>
      <c r="O1" s="73" t="s">
        <v>70</v>
      </c>
      <c r="P1" s="74" t="s">
        <v>214</v>
      </c>
      <c r="Q1" s="74" t="s">
        <v>215</v>
      </c>
      <c r="R1" s="74" t="s">
        <v>216</v>
      </c>
      <c r="S1" s="74" t="s">
        <v>217</v>
      </c>
      <c r="T1" s="74" t="s">
        <v>218</v>
      </c>
      <c r="U1" s="74" t="s">
        <v>219</v>
      </c>
      <c r="V1" s="74" t="s">
        <v>220</v>
      </c>
      <c r="W1" s="74" t="s">
        <v>221</v>
      </c>
      <c r="X1" s="74" t="s">
        <v>222</v>
      </c>
      <c r="Y1" s="74" t="s">
        <v>223</v>
      </c>
    </row>
    <row r="2" spans="1:25" x14ac:dyDescent="0.25">
      <c r="A2" s="83" t="s">
        <v>38</v>
      </c>
      <c r="B2" s="64"/>
      <c r="C2" s="64"/>
      <c r="D2" s="64"/>
      <c r="E2" s="64"/>
      <c r="F2" s="64"/>
      <c r="G2" s="63"/>
      <c r="H2" s="64"/>
      <c r="I2" s="64"/>
      <c r="J2" s="64"/>
      <c r="K2" s="64"/>
      <c r="L2" s="64"/>
      <c r="M2" s="65"/>
      <c r="N2" s="4"/>
      <c r="O2" s="9"/>
      <c r="P2" s="33"/>
      <c r="Q2" s="60"/>
      <c r="R2" s="60"/>
      <c r="S2" s="60"/>
      <c r="T2" s="60"/>
      <c r="U2" s="60"/>
      <c r="V2" s="60"/>
      <c r="W2" s="60"/>
      <c r="X2" s="60"/>
      <c r="Y2" s="60"/>
    </row>
    <row r="3" spans="1:25" x14ac:dyDescent="0.25">
      <c r="A3" s="84" t="s">
        <v>142</v>
      </c>
      <c r="B3" s="61">
        <f>C3*D3*E3*F3</f>
        <v>0.9</v>
      </c>
      <c r="C3" s="61">
        <v>1</v>
      </c>
      <c r="D3" s="61">
        <v>1</v>
      </c>
      <c r="E3" s="61">
        <v>1</v>
      </c>
      <c r="F3" s="61">
        <f>'Klaf koeficients'!B6</f>
        <v>0.9</v>
      </c>
      <c r="G3" s="63" t="s">
        <v>73</v>
      </c>
      <c r="H3" s="61">
        <f>I3*J3/1000000</f>
        <v>0.72</v>
      </c>
      <c r="I3" s="61">
        <v>1200</v>
      </c>
      <c r="J3" s="61">
        <v>600</v>
      </c>
      <c r="K3" s="61">
        <v>200</v>
      </c>
      <c r="L3" s="64"/>
      <c r="M3" s="65"/>
      <c r="N3" s="4">
        <v>500</v>
      </c>
      <c r="O3" s="4">
        <f>N3*B3</f>
        <v>450</v>
      </c>
      <c r="P3" s="3"/>
      <c r="Q3" s="64"/>
      <c r="R3" s="64"/>
      <c r="S3" s="64"/>
      <c r="T3" s="64"/>
      <c r="U3" s="64"/>
      <c r="V3" s="64"/>
      <c r="W3" s="64"/>
      <c r="X3" s="64"/>
      <c r="Y3" s="64"/>
    </row>
    <row r="4" spans="1:25" ht="30" x14ac:dyDescent="0.25">
      <c r="A4" s="84" t="s">
        <v>143</v>
      </c>
      <c r="B4" s="61">
        <f t="shared" ref="B4:B87" si="0">C4*D4*E4*F4</f>
        <v>0.9</v>
      </c>
      <c r="C4" s="61">
        <v>1</v>
      </c>
      <c r="D4" s="61">
        <v>1</v>
      </c>
      <c r="E4" s="61">
        <v>1</v>
      </c>
      <c r="F4" s="61">
        <f>F3</f>
        <v>0.9</v>
      </c>
      <c r="G4" s="63" t="s">
        <v>74</v>
      </c>
      <c r="H4" s="61">
        <f t="shared" ref="H4:H6" si="1">I4*J4/1000000</f>
        <v>0.77</v>
      </c>
      <c r="I4" s="61">
        <v>1400</v>
      </c>
      <c r="J4" s="61">
        <v>550</v>
      </c>
      <c r="K4" s="61">
        <v>220</v>
      </c>
      <c r="L4" s="64"/>
      <c r="M4" s="65"/>
      <c r="N4" s="4">
        <v>550</v>
      </c>
      <c r="O4" s="4">
        <f>N4*B4</f>
        <v>495</v>
      </c>
      <c r="P4" s="3"/>
      <c r="Q4" s="64"/>
      <c r="R4" s="64"/>
      <c r="S4" s="64"/>
      <c r="T4" s="64"/>
      <c r="U4" s="64"/>
      <c r="V4" s="64"/>
      <c r="W4" s="64"/>
      <c r="X4" s="64"/>
      <c r="Y4" s="64"/>
    </row>
    <row r="5" spans="1:25" ht="30" x14ac:dyDescent="0.25">
      <c r="A5" s="84" t="s">
        <v>144</v>
      </c>
      <c r="B5" s="61">
        <f t="shared" si="0"/>
        <v>0.9</v>
      </c>
      <c r="C5" s="61">
        <v>1</v>
      </c>
      <c r="D5" s="61">
        <v>1</v>
      </c>
      <c r="E5" s="61">
        <v>1</v>
      </c>
      <c r="F5" s="61">
        <f>F4</f>
        <v>0.9</v>
      </c>
      <c r="G5" s="63" t="s">
        <v>74</v>
      </c>
      <c r="H5" s="61">
        <f t="shared" si="1"/>
        <v>0.77</v>
      </c>
      <c r="I5" s="61">
        <v>1400</v>
      </c>
      <c r="J5" s="61">
        <v>550</v>
      </c>
      <c r="K5" s="61">
        <v>220</v>
      </c>
      <c r="L5" s="64"/>
      <c r="M5" s="65"/>
      <c r="N5" s="4">
        <v>450</v>
      </c>
      <c r="O5" s="4">
        <f>N5*B5</f>
        <v>405</v>
      </c>
      <c r="P5" s="3"/>
      <c r="Q5" s="64"/>
      <c r="R5" s="64"/>
      <c r="S5" s="64"/>
      <c r="T5" s="64"/>
      <c r="U5" s="64"/>
      <c r="V5" s="64"/>
      <c r="W5" s="64"/>
      <c r="X5" s="64"/>
      <c r="Y5" s="64"/>
    </row>
    <row r="6" spans="1:25" x14ac:dyDescent="0.25">
      <c r="A6" s="84" t="s">
        <v>145</v>
      </c>
      <c r="B6" s="61">
        <f t="shared" si="0"/>
        <v>0.9</v>
      </c>
      <c r="C6" s="61">
        <v>1</v>
      </c>
      <c r="D6" s="61">
        <v>1</v>
      </c>
      <c r="E6" s="61">
        <v>1</v>
      </c>
      <c r="F6" s="61">
        <f>F5</f>
        <v>0.9</v>
      </c>
      <c r="G6" s="63" t="s">
        <v>73</v>
      </c>
      <c r="H6" s="61">
        <f t="shared" si="1"/>
        <v>0.72</v>
      </c>
      <c r="I6" s="61">
        <v>1200</v>
      </c>
      <c r="J6" s="61">
        <v>600</v>
      </c>
      <c r="K6" s="61">
        <v>200</v>
      </c>
      <c r="L6" s="64"/>
      <c r="M6" s="65"/>
      <c r="N6" s="4">
        <v>550</v>
      </c>
      <c r="O6" s="4">
        <f>N6*B6</f>
        <v>495</v>
      </c>
      <c r="P6" s="3"/>
      <c r="Q6" s="64"/>
      <c r="R6" s="64"/>
      <c r="S6" s="64"/>
      <c r="T6" s="64"/>
      <c r="U6" s="64"/>
      <c r="V6" s="64"/>
      <c r="W6" s="64"/>
      <c r="X6" s="64"/>
      <c r="Y6" s="64"/>
    </row>
    <row r="7" spans="1:25" x14ac:dyDescent="0.25">
      <c r="A7" s="85" t="s">
        <v>72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1">
        <v>46.7</v>
      </c>
      <c r="N7" s="72">
        <f>SUM(N3:N6)</f>
        <v>2050</v>
      </c>
      <c r="O7" s="72">
        <f>SUM(O3:O6)</f>
        <v>1845</v>
      </c>
      <c r="P7" s="75">
        <f>Aprēķins!B38</f>
        <v>1.1017494516041644</v>
      </c>
      <c r="Q7" s="77">
        <f>O7*P7</f>
        <v>2032.7277382096834</v>
      </c>
      <c r="R7" s="77">
        <f>Aprēķins!B40</f>
        <v>9.5382858067326239</v>
      </c>
      <c r="S7" s="77">
        <f>M7*R7</f>
        <v>445.43794717441358</v>
      </c>
      <c r="T7" s="77">
        <f>Aprēķins!B35</f>
        <v>6.1977396272615977</v>
      </c>
      <c r="U7" s="77">
        <f>M7*T7</f>
        <v>289.43444059311662</v>
      </c>
      <c r="V7" s="77">
        <f>Aprēķins!B42</f>
        <v>2.606855262361083</v>
      </c>
      <c r="W7" s="77">
        <f>M7*V7</f>
        <v>121.74014075226259</v>
      </c>
      <c r="X7" s="77">
        <f>W7+U7+S7+Q7</f>
        <v>2889.3402667294763</v>
      </c>
      <c r="Y7" s="77">
        <f>X7/M7</f>
        <v>61.870241257590493</v>
      </c>
    </row>
    <row r="8" spans="1:25" x14ac:dyDescent="0.25">
      <c r="A8" s="83" t="s">
        <v>39</v>
      </c>
      <c r="B8" s="61"/>
      <c r="C8" s="61"/>
      <c r="D8" s="61"/>
      <c r="E8" s="61"/>
      <c r="F8" s="61"/>
      <c r="G8" s="63"/>
      <c r="H8" s="64"/>
      <c r="I8" s="64"/>
      <c r="J8" s="64"/>
      <c r="K8" s="64"/>
      <c r="L8" s="64"/>
      <c r="M8" s="65"/>
      <c r="N8" s="4"/>
      <c r="O8" s="4"/>
      <c r="P8" s="3"/>
      <c r="Q8" s="64"/>
      <c r="R8" s="64"/>
      <c r="S8" s="64"/>
      <c r="T8" s="64"/>
      <c r="U8" s="64"/>
      <c r="V8" s="64"/>
      <c r="W8" s="64"/>
      <c r="X8" s="64"/>
      <c r="Y8" s="64"/>
    </row>
    <row r="9" spans="1:25" x14ac:dyDescent="0.25">
      <c r="A9" s="84" t="s">
        <v>142</v>
      </c>
      <c r="B9" s="61">
        <f t="shared" si="0"/>
        <v>0.9</v>
      </c>
      <c r="C9" s="61">
        <v>1</v>
      </c>
      <c r="D9" s="61">
        <v>1</v>
      </c>
      <c r="E9" s="61">
        <v>1</v>
      </c>
      <c r="F9" s="61">
        <f>'Klaf koeficients'!B6</f>
        <v>0.9</v>
      </c>
      <c r="G9" s="63" t="s">
        <v>73</v>
      </c>
      <c r="H9" s="61">
        <f>I9*J9/1000000</f>
        <v>0.72</v>
      </c>
      <c r="I9" s="61">
        <v>1200</v>
      </c>
      <c r="J9" s="61">
        <v>600</v>
      </c>
      <c r="K9" s="61">
        <v>200</v>
      </c>
      <c r="L9" s="64"/>
      <c r="M9" s="65"/>
      <c r="N9" s="4">
        <v>180</v>
      </c>
      <c r="O9" s="4">
        <f>N9*B9</f>
        <v>162</v>
      </c>
      <c r="P9" s="3"/>
      <c r="Q9" s="64"/>
      <c r="R9" s="64"/>
      <c r="S9" s="64"/>
      <c r="T9" s="64"/>
      <c r="U9" s="64"/>
      <c r="V9" s="64"/>
      <c r="W9" s="64"/>
      <c r="X9" s="64"/>
      <c r="Y9" s="64"/>
    </row>
    <row r="10" spans="1:25" ht="30" x14ac:dyDescent="0.25">
      <c r="A10" s="84" t="s">
        <v>143</v>
      </c>
      <c r="B10" s="61">
        <f t="shared" si="0"/>
        <v>0.9</v>
      </c>
      <c r="C10" s="61">
        <v>1</v>
      </c>
      <c r="D10" s="61">
        <v>1</v>
      </c>
      <c r="E10" s="61">
        <v>1</v>
      </c>
      <c r="F10" s="61">
        <f>F9</f>
        <v>0.9</v>
      </c>
      <c r="G10" s="63" t="s">
        <v>74</v>
      </c>
      <c r="H10" s="61">
        <f t="shared" ref="H10:H12" si="2">I10*J10/1000000</f>
        <v>0.77</v>
      </c>
      <c r="I10" s="61">
        <v>1400</v>
      </c>
      <c r="J10" s="61">
        <v>550</v>
      </c>
      <c r="K10" s="61">
        <v>220</v>
      </c>
      <c r="L10" s="64"/>
      <c r="M10" s="65"/>
      <c r="N10" s="4">
        <v>120</v>
      </c>
      <c r="O10" s="4">
        <f>N10*B10</f>
        <v>108</v>
      </c>
      <c r="P10" s="3"/>
      <c r="Q10" s="64"/>
      <c r="R10" s="64"/>
      <c r="S10" s="64"/>
      <c r="T10" s="64"/>
      <c r="U10" s="64"/>
      <c r="V10" s="64"/>
      <c r="W10" s="64"/>
      <c r="X10" s="64"/>
      <c r="Y10" s="64"/>
    </row>
    <row r="11" spans="1:25" ht="30" x14ac:dyDescent="0.25">
      <c r="A11" s="84" t="s">
        <v>144</v>
      </c>
      <c r="B11" s="61">
        <f t="shared" si="0"/>
        <v>0.9</v>
      </c>
      <c r="C11" s="61">
        <v>1</v>
      </c>
      <c r="D11" s="61">
        <v>1</v>
      </c>
      <c r="E11" s="61">
        <v>1</v>
      </c>
      <c r="F11" s="61">
        <f>F10</f>
        <v>0.9</v>
      </c>
      <c r="G11" s="63" t="s">
        <v>74</v>
      </c>
      <c r="H11" s="61">
        <f t="shared" si="2"/>
        <v>0.77</v>
      </c>
      <c r="I11" s="61">
        <v>1400</v>
      </c>
      <c r="J11" s="61">
        <v>550</v>
      </c>
      <c r="K11" s="61">
        <v>220</v>
      </c>
      <c r="L11" s="64"/>
      <c r="M11" s="65"/>
      <c r="N11" s="4">
        <v>140</v>
      </c>
      <c r="O11" s="4">
        <f>N11*B11</f>
        <v>126</v>
      </c>
      <c r="P11" s="3"/>
      <c r="Q11" s="64"/>
      <c r="R11" s="64"/>
      <c r="S11" s="64"/>
      <c r="T11" s="64"/>
      <c r="U11" s="64"/>
      <c r="V11" s="64"/>
      <c r="W11" s="64"/>
      <c r="X11" s="64"/>
      <c r="Y11" s="64"/>
    </row>
    <row r="12" spans="1:25" x14ac:dyDescent="0.25">
      <c r="A12" s="84" t="s">
        <v>145</v>
      </c>
      <c r="B12" s="61">
        <f t="shared" si="0"/>
        <v>0.9</v>
      </c>
      <c r="C12" s="61">
        <v>1</v>
      </c>
      <c r="D12" s="61">
        <v>1</v>
      </c>
      <c r="E12" s="61">
        <v>1</v>
      </c>
      <c r="F12" s="61">
        <f>F11</f>
        <v>0.9</v>
      </c>
      <c r="G12" s="63" t="s">
        <v>73</v>
      </c>
      <c r="H12" s="61">
        <f t="shared" si="2"/>
        <v>0.72</v>
      </c>
      <c r="I12" s="61">
        <v>1200</v>
      </c>
      <c r="J12" s="61">
        <v>600</v>
      </c>
      <c r="K12" s="61">
        <v>200</v>
      </c>
      <c r="L12" s="64"/>
      <c r="M12" s="65"/>
      <c r="N12" s="4">
        <v>320</v>
      </c>
      <c r="O12" s="4">
        <f>N12*B12</f>
        <v>288</v>
      </c>
      <c r="P12" s="3"/>
      <c r="Q12" s="64"/>
      <c r="R12" s="64"/>
      <c r="S12" s="64"/>
      <c r="T12" s="64"/>
      <c r="U12" s="64"/>
      <c r="V12" s="64"/>
      <c r="W12" s="64"/>
      <c r="X12" s="64"/>
      <c r="Y12" s="64"/>
    </row>
    <row r="13" spans="1:25" x14ac:dyDescent="0.25">
      <c r="A13" s="85" t="s">
        <v>72</v>
      </c>
      <c r="B13" s="68"/>
      <c r="C13" s="68"/>
      <c r="D13" s="68"/>
      <c r="E13" s="68"/>
      <c r="F13" s="68"/>
      <c r="G13" s="69"/>
      <c r="H13" s="68"/>
      <c r="I13" s="68"/>
      <c r="J13" s="68"/>
      <c r="K13" s="68"/>
      <c r="L13" s="70"/>
      <c r="M13" s="71">
        <v>47.8</v>
      </c>
      <c r="N13" s="72">
        <f>SUM(N9:N12)</f>
        <v>760</v>
      </c>
      <c r="O13" s="72">
        <f>SUM(O9:O12)</f>
        <v>684</v>
      </c>
      <c r="P13" s="75">
        <f>P7</f>
        <v>1.1017494516041644</v>
      </c>
      <c r="Q13" s="77">
        <f>O13*P13</f>
        <v>753.59662489724849</v>
      </c>
      <c r="R13" s="77">
        <f>R7</f>
        <v>9.5382858067326239</v>
      </c>
      <c r="S13" s="77">
        <f>M13*R13</f>
        <v>455.9300615618194</v>
      </c>
      <c r="T13" s="77">
        <f>T7</f>
        <v>6.1977396272615977</v>
      </c>
      <c r="U13" s="77">
        <f>M13*T13</f>
        <v>296.25195418310437</v>
      </c>
      <c r="V13" s="77">
        <f>V7</f>
        <v>2.606855262361083</v>
      </c>
      <c r="W13" s="77">
        <f>M13*V13</f>
        <v>124.60768154085976</v>
      </c>
      <c r="X13" s="77">
        <f>Q13+S13+U13+W13</f>
        <v>1630.386322183032</v>
      </c>
      <c r="Y13" s="77">
        <f>X13/M13</f>
        <v>34.108500464080173</v>
      </c>
    </row>
    <row r="14" spans="1:25" x14ac:dyDescent="0.25">
      <c r="A14" s="83" t="s">
        <v>40</v>
      </c>
      <c r="B14" s="61"/>
      <c r="C14" s="61"/>
      <c r="D14" s="61"/>
      <c r="E14" s="61"/>
      <c r="F14" s="61"/>
      <c r="G14" s="63"/>
      <c r="H14" s="64"/>
      <c r="I14" s="64"/>
      <c r="J14" s="64"/>
      <c r="K14" s="64"/>
      <c r="L14" s="64"/>
      <c r="M14" s="65"/>
      <c r="N14" s="3"/>
      <c r="O14" s="3"/>
      <c r="P14" s="3"/>
      <c r="Q14" s="64"/>
      <c r="R14" s="64"/>
      <c r="S14" s="64"/>
      <c r="T14" s="64"/>
      <c r="U14" s="64"/>
      <c r="V14" s="64"/>
      <c r="W14" s="64"/>
      <c r="X14" s="64"/>
      <c r="Y14" s="64"/>
    </row>
    <row r="15" spans="1:25" x14ac:dyDescent="0.25">
      <c r="A15" s="84" t="s">
        <v>142</v>
      </c>
      <c r="B15" s="61">
        <f t="shared" si="0"/>
        <v>0.9</v>
      </c>
      <c r="C15" s="61">
        <v>1</v>
      </c>
      <c r="D15" s="61">
        <v>1</v>
      </c>
      <c r="E15" s="61">
        <v>1</v>
      </c>
      <c r="F15" s="61">
        <f>'Klaf koeficients'!B6</f>
        <v>0.9</v>
      </c>
      <c r="G15" s="63" t="s">
        <v>73</v>
      </c>
      <c r="H15" s="61">
        <f>I15*J15/1000000</f>
        <v>0.72</v>
      </c>
      <c r="I15" s="61">
        <v>1200</v>
      </c>
      <c r="J15" s="61">
        <v>600</v>
      </c>
      <c r="K15" s="61">
        <v>200</v>
      </c>
      <c r="L15" s="64"/>
      <c r="M15" s="65"/>
      <c r="N15" s="4">
        <v>210</v>
      </c>
      <c r="O15" s="4">
        <f>N15*B15</f>
        <v>189</v>
      </c>
      <c r="P15" s="3"/>
      <c r="Q15" s="64"/>
      <c r="R15" s="64"/>
      <c r="S15" s="64"/>
      <c r="T15" s="64"/>
      <c r="U15" s="64"/>
      <c r="V15" s="64"/>
      <c r="W15" s="64"/>
      <c r="X15" s="64"/>
      <c r="Y15" s="64"/>
    </row>
    <row r="16" spans="1:25" ht="30" x14ac:dyDescent="0.25">
      <c r="A16" s="84" t="s">
        <v>143</v>
      </c>
      <c r="B16" s="61">
        <f t="shared" si="0"/>
        <v>0.9</v>
      </c>
      <c r="C16" s="61">
        <v>1</v>
      </c>
      <c r="D16" s="61">
        <v>1</v>
      </c>
      <c r="E16" s="61">
        <v>1</v>
      </c>
      <c r="F16" s="61">
        <f>F15</f>
        <v>0.9</v>
      </c>
      <c r="G16" s="63" t="s">
        <v>74</v>
      </c>
      <c r="H16" s="61">
        <f t="shared" ref="H16:H18" si="3">I16*J16/1000000</f>
        <v>0.77</v>
      </c>
      <c r="I16" s="61">
        <v>1400</v>
      </c>
      <c r="J16" s="61">
        <v>550</v>
      </c>
      <c r="K16" s="61">
        <v>220</v>
      </c>
      <c r="L16" s="64"/>
      <c r="M16" s="65"/>
      <c r="N16" s="4">
        <v>150</v>
      </c>
      <c r="O16" s="4">
        <f>N16*B16</f>
        <v>135</v>
      </c>
      <c r="P16" s="3"/>
      <c r="Q16" s="64"/>
      <c r="R16" s="64"/>
      <c r="S16" s="64"/>
      <c r="T16" s="64"/>
      <c r="U16" s="64"/>
      <c r="V16" s="64"/>
      <c r="W16" s="64"/>
      <c r="X16" s="64"/>
      <c r="Y16" s="64"/>
    </row>
    <row r="17" spans="1:25" ht="30" x14ac:dyDescent="0.25">
      <c r="A17" s="84" t="s">
        <v>144</v>
      </c>
      <c r="B17" s="61">
        <f t="shared" si="0"/>
        <v>0.9</v>
      </c>
      <c r="C17" s="61">
        <v>1</v>
      </c>
      <c r="D17" s="61">
        <v>1</v>
      </c>
      <c r="E17" s="61">
        <v>1</v>
      </c>
      <c r="F17" s="61">
        <f>F16</f>
        <v>0.9</v>
      </c>
      <c r="G17" s="63" t="s">
        <v>74</v>
      </c>
      <c r="H17" s="61">
        <f t="shared" si="3"/>
        <v>0.77</v>
      </c>
      <c r="I17" s="61">
        <v>1400</v>
      </c>
      <c r="J17" s="61">
        <v>550</v>
      </c>
      <c r="K17" s="61">
        <v>220</v>
      </c>
      <c r="L17" s="64"/>
      <c r="M17" s="65"/>
      <c r="N17" s="4">
        <v>140</v>
      </c>
      <c r="O17" s="4">
        <f>N17*B17</f>
        <v>126</v>
      </c>
      <c r="P17" s="3"/>
      <c r="Q17" s="64"/>
      <c r="R17" s="64"/>
      <c r="S17" s="64"/>
      <c r="T17" s="64"/>
      <c r="U17" s="64"/>
      <c r="V17" s="64"/>
      <c r="W17" s="64"/>
      <c r="X17" s="64"/>
      <c r="Y17" s="64"/>
    </row>
    <row r="18" spans="1:25" x14ac:dyDescent="0.25">
      <c r="A18" s="84" t="s">
        <v>145</v>
      </c>
      <c r="B18" s="61">
        <f t="shared" si="0"/>
        <v>0.9</v>
      </c>
      <c r="C18" s="61">
        <v>1</v>
      </c>
      <c r="D18" s="61">
        <v>1</v>
      </c>
      <c r="E18" s="61">
        <v>1</v>
      </c>
      <c r="F18" s="61">
        <f>F17</f>
        <v>0.9</v>
      </c>
      <c r="G18" s="63" t="s">
        <v>73</v>
      </c>
      <c r="H18" s="61">
        <f t="shared" si="3"/>
        <v>0.72</v>
      </c>
      <c r="I18" s="61">
        <v>1200</v>
      </c>
      <c r="J18" s="61">
        <v>600</v>
      </c>
      <c r="K18" s="61">
        <v>200</v>
      </c>
      <c r="L18" s="64"/>
      <c r="M18" s="65"/>
      <c r="N18" s="4">
        <v>160</v>
      </c>
      <c r="O18" s="4">
        <f>N18*B18</f>
        <v>144</v>
      </c>
      <c r="P18" s="3"/>
      <c r="Q18" s="64"/>
      <c r="R18" s="64"/>
      <c r="S18" s="64"/>
      <c r="T18" s="64"/>
      <c r="U18" s="64"/>
      <c r="V18" s="64"/>
      <c r="W18" s="64"/>
      <c r="X18" s="64"/>
      <c r="Y18" s="64"/>
    </row>
    <row r="19" spans="1:25" x14ac:dyDescent="0.25">
      <c r="A19" s="85" t="s">
        <v>72</v>
      </c>
      <c r="B19" s="68"/>
      <c r="C19" s="68"/>
      <c r="D19" s="68"/>
      <c r="E19" s="68"/>
      <c r="F19" s="68"/>
      <c r="G19" s="69"/>
      <c r="H19" s="68"/>
      <c r="I19" s="68"/>
      <c r="J19" s="68"/>
      <c r="K19" s="68"/>
      <c r="L19" s="70"/>
      <c r="M19" s="71">
        <v>44.5</v>
      </c>
      <c r="N19" s="72">
        <f>SUM(N15:N18)</f>
        <v>660</v>
      </c>
      <c r="O19" s="72">
        <f>SUM(O15:O18)</f>
        <v>594</v>
      </c>
      <c r="P19" s="75">
        <f>P13</f>
        <v>1.1017494516041644</v>
      </c>
      <c r="Q19" s="77">
        <f>O19*P19</f>
        <v>654.43917425287361</v>
      </c>
      <c r="R19" s="77">
        <f>R13</f>
        <v>9.5382858067326239</v>
      </c>
      <c r="S19" s="77">
        <f>M19*R19</f>
        <v>424.45371839960177</v>
      </c>
      <c r="T19" s="77">
        <f>T13</f>
        <v>6.1977396272615977</v>
      </c>
      <c r="U19" s="77">
        <f>M19*T19</f>
        <v>275.79941341314111</v>
      </c>
      <c r="V19" s="77">
        <f>V13</f>
        <v>2.606855262361083</v>
      </c>
      <c r="W19" s="77">
        <f>M19*V19</f>
        <v>116.0050591750682</v>
      </c>
      <c r="X19" s="77">
        <f>Q19+S19+U19+W19</f>
        <v>1470.6973652406848</v>
      </c>
      <c r="Y19" s="77">
        <f>X19/M19</f>
        <v>33.049378994172692</v>
      </c>
    </row>
    <row r="20" spans="1:25" x14ac:dyDescent="0.25">
      <c r="A20" s="83" t="s">
        <v>41</v>
      </c>
      <c r="B20" s="61"/>
      <c r="C20" s="61"/>
      <c r="D20" s="61"/>
      <c r="E20" s="61"/>
      <c r="F20" s="61"/>
      <c r="G20" s="63"/>
      <c r="H20" s="64"/>
      <c r="I20" s="64"/>
      <c r="J20" s="64"/>
      <c r="K20" s="64"/>
      <c r="L20" s="64"/>
      <c r="M20" s="65"/>
      <c r="N20" s="3"/>
      <c r="O20" s="3"/>
      <c r="P20" s="3"/>
      <c r="Q20" s="64"/>
      <c r="R20" s="64"/>
      <c r="S20" s="64"/>
      <c r="T20" s="64"/>
      <c r="U20" s="64"/>
      <c r="V20" s="64"/>
      <c r="W20" s="64"/>
      <c r="X20" s="64"/>
      <c r="Y20" s="64"/>
    </row>
    <row r="21" spans="1:25" x14ac:dyDescent="0.25">
      <c r="A21" s="84" t="s">
        <v>142</v>
      </c>
      <c r="B21" s="61">
        <f t="shared" si="0"/>
        <v>0.95</v>
      </c>
      <c r="C21" s="61">
        <v>1</v>
      </c>
      <c r="D21" s="61">
        <v>1</v>
      </c>
      <c r="E21" s="61">
        <v>1</v>
      </c>
      <c r="F21" s="61">
        <f>'Klaf koeficients'!B12</f>
        <v>0.95</v>
      </c>
      <c r="G21" s="63" t="s">
        <v>73</v>
      </c>
      <c r="H21" s="61">
        <f>I21*J21/1000000</f>
        <v>0.72</v>
      </c>
      <c r="I21" s="61">
        <v>1200</v>
      </c>
      <c r="J21" s="61">
        <v>600</v>
      </c>
      <c r="K21" s="61">
        <v>200</v>
      </c>
      <c r="L21" s="64"/>
      <c r="M21" s="65"/>
      <c r="N21" s="4">
        <v>340</v>
      </c>
      <c r="O21" s="4">
        <f>N21*B21</f>
        <v>323</v>
      </c>
      <c r="P21" s="3"/>
      <c r="Q21" s="64"/>
      <c r="R21" s="64"/>
      <c r="S21" s="64"/>
      <c r="T21" s="64"/>
      <c r="U21" s="64"/>
      <c r="V21" s="64"/>
      <c r="W21" s="64"/>
      <c r="X21" s="64"/>
      <c r="Y21" s="64"/>
    </row>
    <row r="22" spans="1:25" x14ac:dyDescent="0.25">
      <c r="A22" s="84" t="s">
        <v>143</v>
      </c>
      <c r="B22" s="61">
        <f t="shared" si="0"/>
        <v>0.95</v>
      </c>
      <c r="C22" s="61">
        <v>1</v>
      </c>
      <c r="D22" s="61">
        <v>1</v>
      </c>
      <c r="E22" s="61">
        <v>1</v>
      </c>
      <c r="F22" s="61">
        <f>F21</f>
        <v>0.95</v>
      </c>
      <c r="G22" s="63" t="s">
        <v>73</v>
      </c>
      <c r="H22" s="61">
        <f t="shared" ref="H22:H24" si="4">I22*J22/1000000</f>
        <v>0.77</v>
      </c>
      <c r="I22" s="61">
        <v>1400</v>
      </c>
      <c r="J22" s="61">
        <v>550</v>
      </c>
      <c r="K22" s="61">
        <v>220</v>
      </c>
      <c r="L22" s="64"/>
      <c r="M22" s="65"/>
      <c r="N22" s="4">
        <v>320</v>
      </c>
      <c r="O22" s="4">
        <f>N22*B22</f>
        <v>304</v>
      </c>
      <c r="P22" s="3"/>
      <c r="Q22" s="64"/>
      <c r="R22" s="64"/>
      <c r="S22" s="64"/>
      <c r="T22" s="64"/>
      <c r="U22" s="64"/>
      <c r="V22" s="64"/>
      <c r="W22" s="64"/>
      <c r="X22" s="64"/>
      <c r="Y22" s="64"/>
    </row>
    <row r="23" spans="1:25" x14ac:dyDescent="0.25">
      <c r="A23" s="84" t="s">
        <v>144</v>
      </c>
      <c r="B23" s="61">
        <f t="shared" si="0"/>
        <v>0.95</v>
      </c>
      <c r="C23" s="61">
        <v>1</v>
      </c>
      <c r="D23" s="61">
        <v>1</v>
      </c>
      <c r="E23" s="61">
        <v>1</v>
      </c>
      <c r="F23" s="61">
        <f>F22</f>
        <v>0.95</v>
      </c>
      <c r="G23" s="63" t="s">
        <v>73</v>
      </c>
      <c r="H23" s="61">
        <f t="shared" si="4"/>
        <v>0.77</v>
      </c>
      <c r="I23" s="61">
        <v>1400</v>
      </c>
      <c r="J23" s="61">
        <v>550</v>
      </c>
      <c r="K23" s="61">
        <v>220</v>
      </c>
      <c r="L23" s="64"/>
      <c r="M23" s="65"/>
      <c r="N23" s="4">
        <v>360</v>
      </c>
      <c r="O23" s="4">
        <f>N23*B23</f>
        <v>342</v>
      </c>
      <c r="P23" s="3"/>
      <c r="Q23" s="64"/>
      <c r="R23" s="64"/>
      <c r="S23" s="64"/>
      <c r="T23" s="64"/>
      <c r="U23" s="64"/>
      <c r="V23" s="64"/>
      <c r="W23" s="64"/>
      <c r="X23" s="64"/>
      <c r="Y23" s="64"/>
    </row>
    <row r="24" spans="1:25" x14ac:dyDescent="0.25">
      <c r="A24" s="84" t="s">
        <v>145</v>
      </c>
      <c r="B24" s="61">
        <f t="shared" si="0"/>
        <v>0.95</v>
      </c>
      <c r="C24" s="61">
        <v>1</v>
      </c>
      <c r="D24" s="61">
        <v>1</v>
      </c>
      <c r="E24" s="61">
        <v>1</v>
      </c>
      <c r="F24" s="61">
        <f>F23</f>
        <v>0.95</v>
      </c>
      <c r="G24" s="63" t="s">
        <v>73</v>
      </c>
      <c r="H24" s="61">
        <f t="shared" si="4"/>
        <v>0.72</v>
      </c>
      <c r="I24" s="61">
        <v>1200</v>
      </c>
      <c r="J24" s="61">
        <v>600</v>
      </c>
      <c r="K24" s="61">
        <v>200</v>
      </c>
      <c r="L24" s="64"/>
      <c r="M24" s="65"/>
      <c r="N24" s="4">
        <v>380</v>
      </c>
      <c r="O24" s="4">
        <f>N24*B24</f>
        <v>361</v>
      </c>
      <c r="P24" s="3"/>
      <c r="Q24" s="64"/>
      <c r="R24" s="64"/>
      <c r="S24" s="64"/>
      <c r="T24" s="64"/>
      <c r="U24" s="64"/>
      <c r="V24" s="64"/>
      <c r="W24" s="64"/>
      <c r="X24" s="64"/>
      <c r="Y24" s="64"/>
    </row>
    <row r="25" spans="1:25" x14ac:dyDescent="0.25">
      <c r="A25" s="85" t="s">
        <v>72</v>
      </c>
      <c r="B25" s="68"/>
      <c r="C25" s="68"/>
      <c r="D25" s="68"/>
      <c r="E25" s="68"/>
      <c r="F25" s="68"/>
      <c r="G25" s="69"/>
      <c r="H25" s="68"/>
      <c r="I25" s="68"/>
      <c r="J25" s="68"/>
      <c r="K25" s="68"/>
      <c r="L25" s="70"/>
      <c r="M25" s="71">
        <v>48.9</v>
      </c>
      <c r="N25" s="72">
        <f>SUM(N21:N24)</f>
        <v>1400</v>
      </c>
      <c r="O25" s="72">
        <f>SUM(O21:O24)</f>
        <v>1330</v>
      </c>
      <c r="P25" s="75">
        <f>P19</f>
        <v>1.1017494516041644</v>
      </c>
      <c r="Q25" s="77">
        <f>O25*P25</f>
        <v>1465.3267706335387</v>
      </c>
      <c r="R25" s="77">
        <f>R19</f>
        <v>9.5382858067326239</v>
      </c>
      <c r="S25" s="77">
        <f>M25*R25</f>
        <v>466.42217594922528</v>
      </c>
      <c r="T25" s="77">
        <f>T19</f>
        <v>6.1977396272615977</v>
      </c>
      <c r="U25" s="77">
        <f>M25*T25</f>
        <v>303.06946777309213</v>
      </c>
      <c r="V25" s="77">
        <f>V19</f>
        <v>2.606855262361083</v>
      </c>
      <c r="W25" s="77">
        <f>M25*V25</f>
        <v>127.47522232945695</v>
      </c>
      <c r="X25" s="77">
        <f>Q25+S25+U25+W25</f>
        <v>2362.2936366853128</v>
      </c>
      <c r="Y25" s="77">
        <f>X25/M25</f>
        <v>48.308663326898014</v>
      </c>
    </row>
    <row r="26" spans="1:25" ht="39" customHeight="1" x14ac:dyDescent="0.25">
      <c r="A26" s="82" t="s">
        <v>37</v>
      </c>
      <c r="B26" s="67"/>
      <c r="C26" s="67"/>
      <c r="D26" s="67"/>
      <c r="E26" s="67"/>
      <c r="F26" s="67"/>
      <c r="G26" s="74" t="s">
        <v>68</v>
      </c>
      <c r="H26" s="73" t="s">
        <v>210</v>
      </c>
      <c r="I26" s="73" t="s">
        <v>211</v>
      </c>
      <c r="J26" s="73" t="s">
        <v>212</v>
      </c>
      <c r="K26" s="73" t="s">
        <v>213</v>
      </c>
      <c r="L26" s="74" t="s">
        <v>69</v>
      </c>
      <c r="M26" s="74" t="s">
        <v>146</v>
      </c>
      <c r="N26" s="74" t="s">
        <v>71</v>
      </c>
      <c r="O26" s="73" t="s">
        <v>70</v>
      </c>
      <c r="P26" s="74" t="s">
        <v>214</v>
      </c>
      <c r="Q26" s="74" t="s">
        <v>215</v>
      </c>
      <c r="R26" s="74" t="s">
        <v>216</v>
      </c>
      <c r="S26" s="74" t="s">
        <v>217</v>
      </c>
      <c r="T26" s="74" t="s">
        <v>218</v>
      </c>
      <c r="U26" s="74" t="s">
        <v>219</v>
      </c>
      <c r="V26" s="74" t="s">
        <v>220</v>
      </c>
      <c r="W26" s="74" t="s">
        <v>221</v>
      </c>
      <c r="X26" s="74" t="s">
        <v>222</v>
      </c>
      <c r="Y26" s="74" t="s">
        <v>223</v>
      </c>
    </row>
    <row r="27" spans="1:25" x14ac:dyDescent="0.25">
      <c r="A27" s="83" t="s">
        <v>42</v>
      </c>
      <c r="B27" s="4"/>
      <c r="C27" s="3"/>
      <c r="D27" s="3"/>
      <c r="E27" s="3"/>
      <c r="F27" s="3"/>
      <c r="G27" s="37"/>
      <c r="H27" s="64"/>
      <c r="I27" s="64"/>
      <c r="J27" s="64"/>
      <c r="K27" s="64"/>
      <c r="L27" s="64"/>
      <c r="M27" s="65"/>
      <c r="N27" s="64"/>
      <c r="O27" s="64"/>
      <c r="P27" s="64"/>
      <c r="Q27" s="60"/>
      <c r="R27" s="60"/>
      <c r="S27" s="60"/>
      <c r="T27" s="60"/>
      <c r="U27" s="60"/>
      <c r="V27" s="60"/>
      <c r="W27" s="60"/>
      <c r="X27" s="60"/>
      <c r="Y27" s="60"/>
    </row>
    <row r="28" spans="1:25" x14ac:dyDescent="0.25">
      <c r="A28" s="84" t="s">
        <v>142</v>
      </c>
      <c r="B28" s="4">
        <f t="shared" si="0"/>
        <v>1</v>
      </c>
      <c r="C28" s="4">
        <v>1</v>
      </c>
      <c r="D28" s="4">
        <v>1</v>
      </c>
      <c r="E28" s="4">
        <v>1</v>
      </c>
      <c r="F28" s="4">
        <f>'Klaf koeficients'!B11</f>
        <v>1</v>
      </c>
      <c r="G28" s="37" t="s">
        <v>73</v>
      </c>
      <c r="H28" s="61">
        <f>I28*J28/1000000</f>
        <v>0.72</v>
      </c>
      <c r="I28" s="61">
        <v>1200</v>
      </c>
      <c r="J28" s="61">
        <v>600</v>
      </c>
      <c r="K28" s="61">
        <v>200</v>
      </c>
      <c r="L28" s="64"/>
      <c r="M28" s="65"/>
      <c r="N28" s="61">
        <v>220</v>
      </c>
      <c r="O28" s="61">
        <f>N28*B28</f>
        <v>220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</row>
    <row r="29" spans="1:25" x14ac:dyDescent="0.25">
      <c r="A29" s="84" t="s">
        <v>143</v>
      </c>
      <c r="B29" s="4">
        <f t="shared" si="0"/>
        <v>1</v>
      </c>
      <c r="C29" s="4">
        <v>1</v>
      </c>
      <c r="D29" s="4">
        <v>1</v>
      </c>
      <c r="E29" s="4">
        <v>1</v>
      </c>
      <c r="F29" s="4">
        <f>F28</f>
        <v>1</v>
      </c>
      <c r="G29" s="37" t="s">
        <v>73</v>
      </c>
      <c r="H29" s="61">
        <f t="shared" ref="H29:H31" si="5">I29*J29/1000000</f>
        <v>0.77</v>
      </c>
      <c r="I29" s="61">
        <v>1400</v>
      </c>
      <c r="J29" s="61">
        <v>550</v>
      </c>
      <c r="K29" s="61">
        <v>220</v>
      </c>
      <c r="L29" s="64"/>
      <c r="M29" s="65"/>
      <c r="N29" s="61">
        <v>150</v>
      </c>
      <c r="O29" s="61">
        <f>N29*B29</f>
        <v>150</v>
      </c>
      <c r="P29" s="64"/>
      <c r="Q29" s="64"/>
      <c r="R29" s="64"/>
      <c r="S29" s="64"/>
      <c r="T29" s="64"/>
      <c r="U29" s="64"/>
      <c r="V29" s="64"/>
      <c r="W29" s="64"/>
      <c r="X29" s="64"/>
      <c r="Y29" s="64"/>
    </row>
    <row r="30" spans="1:25" x14ac:dyDescent="0.25">
      <c r="A30" s="84" t="s">
        <v>144</v>
      </c>
      <c r="B30" s="4">
        <f t="shared" si="0"/>
        <v>1</v>
      </c>
      <c r="C30" s="4">
        <v>1</v>
      </c>
      <c r="D30" s="4">
        <v>1</v>
      </c>
      <c r="E30" s="4">
        <v>1</v>
      </c>
      <c r="F30" s="4">
        <f>F29</f>
        <v>1</v>
      </c>
      <c r="G30" s="37" t="s">
        <v>73</v>
      </c>
      <c r="H30" s="61">
        <f t="shared" si="5"/>
        <v>0.77</v>
      </c>
      <c r="I30" s="61">
        <v>1400</v>
      </c>
      <c r="J30" s="61">
        <v>550</v>
      </c>
      <c r="K30" s="61">
        <v>220</v>
      </c>
      <c r="L30" s="64"/>
      <c r="M30" s="65"/>
      <c r="N30" s="61">
        <v>90</v>
      </c>
      <c r="O30" s="61">
        <f>N30*B30</f>
        <v>90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</row>
    <row r="31" spans="1:25" x14ac:dyDescent="0.25">
      <c r="A31" s="84" t="s">
        <v>145</v>
      </c>
      <c r="B31" s="4">
        <f t="shared" si="0"/>
        <v>1</v>
      </c>
      <c r="C31" s="4">
        <v>1</v>
      </c>
      <c r="D31" s="4">
        <v>1</v>
      </c>
      <c r="E31" s="4">
        <v>1</v>
      </c>
      <c r="F31" s="4">
        <f>F30</f>
        <v>1</v>
      </c>
      <c r="G31" s="37" t="s">
        <v>73</v>
      </c>
      <c r="H31" s="61">
        <f t="shared" si="5"/>
        <v>0.72</v>
      </c>
      <c r="I31" s="61">
        <v>1200</v>
      </c>
      <c r="J31" s="61">
        <v>600</v>
      </c>
      <c r="K31" s="61">
        <v>200</v>
      </c>
      <c r="L31" s="64"/>
      <c r="M31" s="65"/>
      <c r="N31" s="61">
        <v>120</v>
      </c>
      <c r="O31" s="61">
        <f>N31*B31</f>
        <v>120</v>
      </c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1:25" x14ac:dyDescent="0.25">
      <c r="A32" s="85" t="s">
        <v>72</v>
      </c>
      <c r="B32" s="78"/>
      <c r="C32" s="79"/>
      <c r="D32" s="79"/>
      <c r="E32" s="79"/>
      <c r="F32" s="78"/>
      <c r="G32" s="80"/>
      <c r="H32" s="68"/>
      <c r="I32" s="68"/>
      <c r="J32" s="68"/>
      <c r="K32" s="68"/>
      <c r="L32" s="70"/>
      <c r="M32" s="71">
        <v>51.5</v>
      </c>
      <c r="N32" s="71">
        <f>SUM(N28:N31)</f>
        <v>580</v>
      </c>
      <c r="O32" s="71">
        <f>SUM(O28:O31)</f>
        <v>580</v>
      </c>
      <c r="P32" s="77">
        <f>P25</f>
        <v>1.1017494516041644</v>
      </c>
      <c r="Q32" s="77">
        <f>O32*P32</f>
        <v>639.01468193041535</v>
      </c>
      <c r="R32" s="77">
        <f>R25</f>
        <v>9.5382858067326239</v>
      </c>
      <c r="S32" s="77">
        <f>M32*R32</f>
        <v>491.22171904673013</v>
      </c>
      <c r="T32" s="77">
        <f>T25</f>
        <v>6.1977396272615977</v>
      </c>
      <c r="U32" s="77">
        <f>M32*T32</f>
        <v>319.18359080397227</v>
      </c>
      <c r="V32" s="77">
        <f>V25</f>
        <v>2.606855262361083</v>
      </c>
      <c r="W32" s="77">
        <f>M32*V32</f>
        <v>134.25304601159579</v>
      </c>
      <c r="X32" s="77">
        <f>Q32+S32+U32+W32</f>
        <v>1583.6730377927136</v>
      </c>
      <c r="Y32" s="77">
        <f>X32/M32</f>
        <v>30.750932772674048</v>
      </c>
    </row>
    <row r="33" spans="1:25" x14ac:dyDescent="0.25">
      <c r="A33" s="83" t="s">
        <v>43</v>
      </c>
      <c r="B33" s="4">
        <f t="shared" si="0"/>
        <v>0</v>
      </c>
      <c r="C33" s="3"/>
      <c r="D33" s="3"/>
      <c r="E33" s="3"/>
      <c r="F33" s="4"/>
      <c r="G33" s="37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x14ac:dyDescent="0.25">
      <c r="A34" s="84" t="s">
        <v>142</v>
      </c>
      <c r="B34" s="4">
        <f t="shared" si="0"/>
        <v>1</v>
      </c>
      <c r="C34" s="4">
        <v>1</v>
      </c>
      <c r="D34" s="4">
        <v>1</v>
      </c>
      <c r="E34" s="4">
        <v>1</v>
      </c>
      <c r="F34" s="4">
        <f>'Klaf koeficients'!B11</f>
        <v>1</v>
      </c>
      <c r="G34" s="37" t="s">
        <v>73</v>
      </c>
      <c r="H34" s="61">
        <f>I34*J34/1000000</f>
        <v>0.72</v>
      </c>
      <c r="I34" s="61">
        <v>1200</v>
      </c>
      <c r="J34" s="61">
        <v>600</v>
      </c>
      <c r="K34" s="61">
        <v>200</v>
      </c>
      <c r="L34" s="64"/>
      <c r="M34" s="65"/>
      <c r="N34" s="61">
        <v>140</v>
      </c>
      <c r="O34" s="61">
        <f>N34*B34</f>
        <v>140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</row>
    <row r="35" spans="1:25" x14ac:dyDescent="0.25">
      <c r="A35" s="84" t="s">
        <v>143</v>
      </c>
      <c r="B35" s="4">
        <f t="shared" si="0"/>
        <v>1</v>
      </c>
      <c r="C35" s="4">
        <v>1</v>
      </c>
      <c r="D35" s="4">
        <v>1</v>
      </c>
      <c r="E35" s="4">
        <v>1</v>
      </c>
      <c r="F35" s="4">
        <f>F34</f>
        <v>1</v>
      </c>
      <c r="G35" s="37" t="s">
        <v>73</v>
      </c>
      <c r="H35" s="61">
        <f t="shared" ref="H35:H37" si="6">I35*J35/1000000</f>
        <v>0.77</v>
      </c>
      <c r="I35" s="61">
        <v>1400</v>
      </c>
      <c r="J35" s="61">
        <v>550</v>
      </c>
      <c r="K35" s="61">
        <v>220</v>
      </c>
      <c r="L35" s="64"/>
      <c r="M35" s="65"/>
      <c r="N35" s="61">
        <v>140</v>
      </c>
      <c r="O35" s="61">
        <f>N35*B35</f>
        <v>140</v>
      </c>
      <c r="P35" s="64"/>
      <c r="Q35" s="64"/>
      <c r="R35" s="64"/>
      <c r="S35" s="64"/>
      <c r="T35" s="64"/>
      <c r="U35" s="64"/>
      <c r="V35" s="64"/>
      <c r="W35" s="64"/>
      <c r="X35" s="64"/>
      <c r="Y35" s="64"/>
    </row>
    <row r="36" spans="1:25" x14ac:dyDescent="0.25">
      <c r="A36" s="84" t="s">
        <v>144</v>
      </c>
      <c r="B36" s="4">
        <f t="shared" si="0"/>
        <v>1</v>
      </c>
      <c r="C36" s="4">
        <v>1</v>
      </c>
      <c r="D36" s="4">
        <v>1</v>
      </c>
      <c r="E36" s="4">
        <v>1</v>
      </c>
      <c r="F36" s="4">
        <f>F35</f>
        <v>1</v>
      </c>
      <c r="G36" s="37" t="s">
        <v>73</v>
      </c>
      <c r="H36" s="61">
        <f t="shared" si="6"/>
        <v>0.77</v>
      </c>
      <c r="I36" s="61">
        <v>1400</v>
      </c>
      <c r="J36" s="61">
        <v>550</v>
      </c>
      <c r="K36" s="61">
        <v>220</v>
      </c>
      <c r="L36" s="64"/>
      <c r="M36" s="65"/>
      <c r="N36" s="61">
        <v>150</v>
      </c>
      <c r="O36" s="61">
        <f>N36*B36</f>
        <v>150</v>
      </c>
      <c r="P36" s="64"/>
      <c r="Q36" s="64"/>
      <c r="R36" s="64"/>
      <c r="S36" s="64"/>
      <c r="T36" s="64"/>
      <c r="U36" s="64"/>
      <c r="V36" s="64"/>
      <c r="W36" s="64"/>
      <c r="X36" s="64"/>
      <c r="Y36" s="64"/>
    </row>
    <row r="37" spans="1:25" x14ac:dyDescent="0.25">
      <c r="A37" s="84" t="s">
        <v>145</v>
      </c>
      <c r="B37" s="4">
        <f t="shared" si="0"/>
        <v>1</v>
      </c>
      <c r="C37" s="4">
        <v>1</v>
      </c>
      <c r="D37" s="4">
        <v>1</v>
      </c>
      <c r="E37" s="4">
        <v>1</v>
      </c>
      <c r="F37" s="4">
        <f>F36</f>
        <v>1</v>
      </c>
      <c r="G37" s="37" t="s">
        <v>73</v>
      </c>
      <c r="H37" s="61">
        <f t="shared" si="6"/>
        <v>0.72</v>
      </c>
      <c r="I37" s="61">
        <v>1200</v>
      </c>
      <c r="J37" s="61">
        <v>600</v>
      </c>
      <c r="K37" s="61">
        <v>200</v>
      </c>
      <c r="L37" s="64"/>
      <c r="M37" s="65"/>
      <c r="N37" s="61">
        <v>100</v>
      </c>
      <c r="O37" s="61">
        <f>N37*B37</f>
        <v>100</v>
      </c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5" x14ac:dyDescent="0.25">
      <c r="A38" s="85" t="s">
        <v>72</v>
      </c>
      <c r="B38" s="78"/>
      <c r="C38" s="79"/>
      <c r="D38" s="79"/>
      <c r="E38" s="79"/>
      <c r="F38" s="79"/>
      <c r="G38" s="80"/>
      <c r="H38" s="68"/>
      <c r="I38" s="68"/>
      <c r="J38" s="68"/>
      <c r="K38" s="68"/>
      <c r="L38" s="70"/>
      <c r="M38" s="71">
        <v>52.6</v>
      </c>
      <c r="N38" s="71">
        <f>SUM(N34:N37)</f>
        <v>530</v>
      </c>
      <c r="O38" s="71">
        <f>SUM(O34:O37)</f>
        <v>530</v>
      </c>
      <c r="P38" s="77">
        <f>P32</f>
        <v>1.1017494516041644</v>
      </c>
      <c r="Q38" s="77">
        <f>O38*P38</f>
        <v>583.92720935020714</v>
      </c>
      <c r="R38" s="77">
        <f>R32</f>
        <v>9.5382858067326239</v>
      </c>
      <c r="S38" s="77">
        <f>M38*R38</f>
        <v>501.71383343413601</v>
      </c>
      <c r="T38" s="77">
        <f>T32</f>
        <v>6.1977396272615977</v>
      </c>
      <c r="U38" s="77">
        <f>M38*T38</f>
        <v>326.00110439396002</v>
      </c>
      <c r="V38" s="77">
        <f>V32</f>
        <v>2.606855262361083</v>
      </c>
      <c r="W38" s="77">
        <f>M38*V38</f>
        <v>137.12058680019297</v>
      </c>
      <c r="X38" s="77">
        <f>Q38+S38+U38+W38</f>
        <v>1548.7627339784963</v>
      </c>
      <c r="Y38" s="77">
        <f>X38/M38</f>
        <v>29.444158440655823</v>
      </c>
    </row>
    <row r="39" spans="1:25" x14ac:dyDescent="0.25">
      <c r="A39" s="83" t="s">
        <v>44</v>
      </c>
      <c r="B39" s="4">
        <f t="shared" ref="B39:B42" si="7">C39*D39*E39*F39</f>
        <v>0</v>
      </c>
      <c r="C39" s="3"/>
      <c r="D39" s="3"/>
      <c r="E39" s="3"/>
      <c r="F39" s="3"/>
      <c r="G39" s="37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5" x14ac:dyDescent="0.25">
      <c r="A40" s="84" t="s">
        <v>142</v>
      </c>
      <c r="B40" s="4">
        <f t="shared" si="7"/>
        <v>0.85</v>
      </c>
      <c r="C40" s="4">
        <v>1</v>
      </c>
      <c r="D40" s="4">
        <v>1</v>
      </c>
      <c r="E40" s="4">
        <v>1</v>
      </c>
      <c r="F40" s="4">
        <f>'Klaf koeficients'!B19</f>
        <v>0.85</v>
      </c>
      <c r="G40" s="37" t="s">
        <v>73</v>
      </c>
      <c r="H40" s="61">
        <f>I40*J40/1000000</f>
        <v>0.72</v>
      </c>
      <c r="I40" s="61">
        <v>1200</v>
      </c>
      <c r="J40" s="61">
        <v>600</v>
      </c>
      <c r="K40" s="61">
        <v>200</v>
      </c>
      <c r="L40" s="64"/>
      <c r="M40" s="65"/>
      <c r="N40" s="61">
        <v>550</v>
      </c>
      <c r="O40" s="61">
        <f>N40*B40</f>
        <v>467.5</v>
      </c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1:25" x14ac:dyDescent="0.25">
      <c r="A41" s="84" t="s">
        <v>143</v>
      </c>
      <c r="B41" s="4">
        <f t="shared" si="7"/>
        <v>0.85</v>
      </c>
      <c r="C41" s="4">
        <v>1</v>
      </c>
      <c r="D41" s="4">
        <v>1</v>
      </c>
      <c r="E41" s="4">
        <v>1</v>
      </c>
      <c r="F41" s="4">
        <f>F40</f>
        <v>0.85</v>
      </c>
      <c r="G41" s="37" t="s">
        <v>73</v>
      </c>
      <c r="H41" s="61">
        <f t="shared" ref="H41:H42" si="8">I41*J41/1000000</f>
        <v>0.77</v>
      </c>
      <c r="I41" s="61">
        <v>1400</v>
      </c>
      <c r="J41" s="61">
        <v>550</v>
      </c>
      <c r="K41" s="61">
        <v>220</v>
      </c>
      <c r="L41" s="64"/>
      <c r="M41" s="65"/>
      <c r="N41" s="61">
        <v>580</v>
      </c>
      <c r="O41" s="61">
        <f>N41*B41</f>
        <v>493</v>
      </c>
      <c r="P41" s="64"/>
      <c r="Q41" s="64"/>
      <c r="R41" s="64"/>
      <c r="S41" s="64"/>
      <c r="T41" s="64"/>
      <c r="U41" s="64"/>
      <c r="V41" s="64"/>
      <c r="W41" s="64"/>
      <c r="X41" s="64"/>
      <c r="Y41" s="64"/>
    </row>
    <row r="42" spans="1:25" x14ac:dyDescent="0.25">
      <c r="A42" s="84" t="s">
        <v>144</v>
      </c>
      <c r="B42" s="4">
        <f t="shared" si="7"/>
        <v>0.85</v>
      </c>
      <c r="C42" s="4">
        <v>1</v>
      </c>
      <c r="D42" s="4">
        <v>1</v>
      </c>
      <c r="E42" s="4">
        <v>1</v>
      </c>
      <c r="F42" s="4">
        <f>F41</f>
        <v>0.85</v>
      </c>
      <c r="G42" s="37" t="s">
        <v>73</v>
      </c>
      <c r="H42" s="61">
        <f t="shared" si="8"/>
        <v>0.77</v>
      </c>
      <c r="I42" s="61">
        <v>1400</v>
      </c>
      <c r="J42" s="61">
        <v>550</v>
      </c>
      <c r="K42" s="61">
        <v>220</v>
      </c>
      <c r="L42" s="64"/>
      <c r="M42" s="65"/>
      <c r="N42" s="61">
        <v>600</v>
      </c>
      <c r="O42" s="61">
        <f>N42*B42</f>
        <v>510</v>
      </c>
      <c r="P42" s="64"/>
      <c r="Q42" s="64"/>
      <c r="R42" s="64"/>
      <c r="S42" s="64"/>
      <c r="T42" s="64"/>
      <c r="U42" s="64"/>
      <c r="V42" s="64"/>
      <c r="W42" s="64"/>
      <c r="X42" s="64"/>
      <c r="Y42" s="64"/>
    </row>
    <row r="43" spans="1:25" x14ac:dyDescent="0.25">
      <c r="A43" s="85" t="s">
        <v>72</v>
      </c>
      <c r="B43" s="78"/>
      <c r="C43" s="79"/>
      <c r="D43" s="79"/>
      <c r="E43" s="79"/>
      <c r="F43" s="79"/>
      <c r="G43" s="80"/>
      <c r="H43" s="68"/>
      <c r="I43" s="68"/>
      <c r="J43" s="68"/>
      <c r="K43" s="68"/>
      <c r="L43" s="70"/>
      <c r="M43" s="71">
        <v>38.6</v>
      </c>
      <c r="N43" s="71">
        <f>SUM(N40:N42)</f>
        <v>1730</v>
      </c>
      <c r="O43" s="71">
        <f>SUM(O40:O42)</f>
        <v>1470.5</v>
      </c>
      <c r="P43" s="77">
        <f>P38</f>
        <v>1.1017494516041644</v>
      </c>
      <c r="Q43" s="77">
        <f>O43*P43</f>
        <v>1620.1225685839238</v>
      </c>
      <c r="R43" s="77">
        <f>R38</f>
        <v>9.5382858067326239</v>
      </c>
      <c r="S43" s="77">
        <f>M43*R43</f>
        <v>368.17783213987929</v>
      </c>
      <c r="T43" s="77">
        <f>T38</f>
        <v>6.1977396272615977</v>
      </c>
      <c r="U43" s="77">
        <f>M43*T43</f>
        <v>239.23274961229768</v>
      </c>
      <c r="V43" s="77">
        <f>V38</f>
        <v>2.606855262361083</v>
      </c>
      <c r="W43" s="77">
        <f>M43*V43</f>
        <v>100.62461312713781</v>
      </c>
      <c r="X43" s="77">
        <f>Q43+S43+U43+W43</f>
        <v>2328.1577634632386</v>
      </c>
      <c r="Y43" s="77">
        <f>X43/M43</f>
        <v>60.314967965368872</v>
      </c>
    </row>
    <row r="44" spans="1:25" x14ac:dyDescent="0.25">
      <c r="A44" s="83" t="s">
        <v>45</v>
      </c>
      <c r="B44" s="4">
        <f t="shared" si="0"/>
        <v>0</v>
      </c>
      <c r="C44" s="3"/>
      <c r="D44" s="3"/>
      <c r="E44" s="3"/>
      <c r="F44" s="3"/>
      <c r="G44" s="37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</row>
    <row r="45" spans="1:25" x14ac:dyDescent="0.25">
      <c r="A45" s="84" t="s">
        <v>142</v>
      </c>
      <c r="B45" s="4">
        <f t="shared" si="0"/>
        <v>1</v>
      </c>
      <c r="C45" s="4">
        <v>1</v>
      </c>
      <c r="D45" s="4">
        <v>1</v>
      </c>
      <c r="E45" s="4">
        <v>1</v>
      </c>
      <c r="F45" s="4">
        <f>'Klaf koeficients'!B11</f>
        <v>1</v>
      </c>
      <c r="G45" s="37" t="s">
        <v>73</v>
      </c>
      <c r="H45" s="61">
        <f>I45*J45/1000000</f>
        <v>0.72</v>
      </c>
      <c r="I45" s="61">
        <v>1200</v>
      </c>
      <c r="J45" s="61">
        <v>600</v>
      </c>
      <c r="K45" s="61">
        <v>200</v>
      </c>
      <c r="L45" s="64"/>
      <c r="M45" s="65"/>
      <c r="N45" s="61">
        <v>420</v>
      </c>
      <c r="O45" s="61">
        <f>N45*B45</f>
        <v>420</v>
      </c>
      <c r="P45" s="64"/>
      <c r="Q45" s="64"/>
      <c r="R45" s="64"/>
      <c r="S45" s="64"/>
      <c r="T45" s="64"/>
      <c r="U45" s="64"/>
      <c r="V45" s="64"/>
      <c r="W45" s="64"/>
      <c r="X45" s="64"/>
      <c r="Y45" s="64"/>
    </row>
    <row r="46" spans="1:25" x14ac:dyDescent="0.25">
      <c r="A46" s="84" t="s">
        <v>143</v>
      </c>
      <c r="B46" s="4">
        <f t="shared" si="0"/>
        <v>1</v>
      </c>
      <c r="C46" s="4">
        <v>1</v>
      </c>
      <c r="D46" s="4">
        <v>1</v>
      </c>
      <c r="E46" s="4">
        <v>1</v>
      </c>
      <c r="F46" s="4">
        <f>F45</f>
        <v>1</v>
      </c>
      <c r="G46" s="37" t="s">
        <v>73</v>
      </c>
      <c r="H46" s="61">
        <f t="shared" ref="H46:H47" si="9">I46*J46/1000000</f>
        <v>0.77</v>
      </c>
      <c r="I46" s="61">
        <v>1400</v>
      </c>
      <c r="J46" s="61">
        <v>550</v>
      </c>
      <c r="K46" s="61">
        <v>220</v>
      </c>
      <c r="L46" s="64"/>
      <c r="M46" s="65"/>
      <c r="N46" s="61">
        <v>380</v>
      </c>
      <c r="O46" s="61">
        <f>N46*B46</f>
        <v>380</v>
      </c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5">
      <c r="A47" s="84" t="s">
        <v>144</v>
      </c>
      <c r="B47" s="4">
        <f t="shared" si="0"/>
        <v>1</v>
      </c>
      <c r="C47" s="4">
        <v>1</v>
      </c>
      <c r="D47" s="4">
        <v>1</v>
      </c>
      <c r="E47" s="4">
        <v>1</v>
      </c>
      <c r="F47" s="4">
        <f>F46</f>
        <v>1</v>
      </c>
      <c r="G47" s="37" t="s">
        <v>73</v>
      </c>
      <c r="H47" s="61">
        <f t="shared" si="9"/>
        <v>0.77</v>
      </c>
      <c r="I47" s="61">
        <v>1400</v>
      </c>
      <c r="J47" s="61">
        <v>550</v>
      </c>
      <c r="K47" s="61">
        <v>220</v>
      </c>
      <c r="L47" s="64"/>
      <c r="M47" s="65"/>
      <c r="N47" s="61">
        <v>390</v>
      </c>
      <c r="O47" s="61">
        <f>N47*B47</f>
        <v>390</v>
      </c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5">
      <c r="A48" s="85" t="s">
        <v>72</v>
      </c>
      <c r="B48" s="78"/>
      <c r="C48" s="79"/>
      <c r="D48" s="79"/>
      <c r="E48" s="79"/>
      <c r="F48" s="79"/>
      <c r="G48" s="80"/>
      <c r="H48" s="68"/>
      <c r="I48" s="68"/>
      <c r="J48" s="68"/>
      <c r="K48" s="68"/>
      <c r="L48" s="70"/>
      <c r="M48" s="71">
        <v>37.799999999999997</v>
      </c>
      <c r="N48" s="71">
        <f>SUM(N45:N47)</f>
        <v>1190</v>
      </c>
      <c r="O48" s="71">
        <f>SUM(O45:O47)</f>
        <v>1190</v>
      </c>
      <c r="P48" s="77">
        <f>P43</f>
        <v>1.1017494516041644</v>
      </c>
      <c r="Q48" s="77">
        <f>O48*P48</f>
        <v>1311.0818474089556</v>
      </c>
      <c r="R48" s="77">
        <f>R43</f>
        <v>9.5382858067326239</v>
      </c>
      <c r="S48" s="77">
        <f>M48*R48</f>
        <v>360.54720349449315</v>
      </c>
      <c r="T48" s="77">
        <f>T43</f>
        <v>6.1977396272615977</v>
      </c>
      <c r="U48" s="77">
        <f>M48*T48</f>
        <v>234.27455791048837</v>
      </c>
      <c r="V48" s="77">
        <f>V43</f>
        <v>2.606855262361083</v>
      </c>
      <c r="W48" s="77">
        <f>M48*V48</f>
        <v>98.539128917248931</v>
      </c>
      <c r="X48" s="77">
        <f>Q48+S48+U48+W48</f>
        <v>2004.4427377311861</v>
      </c>
      <c r="Y48" s="77">
        <f>X48/M48</f>
        <v>53.027585654264186</v>
      </c>
    </row>
    <row r="49" spans="1:25" x14ac:dyDescent="0.25">
      <c r="A49" s="83" t="s">
        <v>46</v>
      </c>
      <c r="B49" s="4">
        <f t="shared" si="0"/>
        <v>0</v>
      </c>
      <c r="C49" s="3"/>
      <c r="D49" s="3"/>
      <c r="E49" s="3"/>
      <c r="F49" s="3"/>
      <c r="G49" s="37"/>
      <c r="H49" s="61"/>
      <c r="I49" s="61"/>
      <c r="J49" s="61"/>
      <c r="K49" s="61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</row>
    <row r="50" spans="1:25" x14ac:dyDescent="0.25">
      <c r="A50" s="84" t="s">
        <v>142</v>
      </c>
      <c r="B50" s="4">
        <f t="shared" si="0"/>
        <v>0.9</v>
      </c>
      <c r="C50" s="4">
        <v>1</v>
      </c>
      <c r="D50" s="4">
        <v>1</v>
      </c>
      <c r="E50" s="4">
        <v>1</v>
      </c>
      <c r="F50" s="4">
        <f>'Klaf koeficients'!B18</f>
        <v>0.9</v>
      </c>
      <c r="G50" s="37" t="s">
        <v>73</v>
      </c>
      <c r="H50" s="61">
        <f>I50*J50/1000000</f>
        <v>0.72</v>
      </c>
      <c r="I50" s="61">
        <v>1200</v>
      </c>
      <c r="J50" s="61">
        <v>600</v>
      </c>
      <c r="K50" s="61">
        <v>200</v>
      </c>
      <c r="L50" s="64"/>
      <c r="M50" s="65"/>
      <c r="N50" s="61">
        <v>390</v>
      </c>
      <c r="O50" s="61">
        <f>N50*B50</f>
        <v>351</v>
      </c>
      <c r="P50" s="64"/>
      <c r="Q50" s="64"/>
      <c r="R50" s="64"/>
      <c r="S50" s="64"/>
      <c r="T50" s="64"/>
      <c r="U50" s="64"/>
      <c r="V50" s="64"/>
      <c r="W50" s="64"/>
      <c r="X50" s="64"/>
      <c r="Y50" s="64"/>
    </row>
    <row r="51" spans="1:25" x14ac:dyDescent="0.25">
      <c r="A51" s="84" t="s">
        <v>143</v>
      </c>
      <c r="B51" s="4">
        <f t="shared" si="0"/>
        <v>0.9</v>
      </c>
      <c r="C51" s="4">
        <v>1</v>
      </c>
      <c r="D51" s="4">
        <v>1</v>
      </c>
      <c r="E51" s="4">
        <v>1</v>
      </c>
      <c r="F51" s="4">
        <f>F50</f>
        <v>0.9</v>
      </c>
      <c r="G51" s="37" t="s">
        <v>73</v>
      </c>
      <c r="H51" s="61">
        <f t="shared" ref="H51:H52" si="10">I51*J51/1000000</f>
        <v>0.77</v>
      </c>
      <c r="I51" s="61">
        <v>1400</v>
      </c>
      <c r="J51" s="61">
        <v>550</v>
      </c>
      <c r="K51" s="61">
        <v>220</v>
      </c>
      <c r="L51" s="64"/>
      <c r="M51" s="65"/>
      <c r="N51" s="61">
        <v>390</v>
      </c>
      <c r="O51" s="61">
        <f>N51*B51</f>
        <v>351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</row>
    <row r="52" spans="1:25" x14ac:dyDescent="0.25">
      <c r="A52" s="84" t="s">
        <v>144</v>
      </c>
      <c r="B52" s="4">
        <f t="shared" si="0"/>
        <v>0.9</v>
      </c>
      <c r="C52" s="4">
        <v>1</v>
      </c>
      <c r="D52" s="4">
        <v>1</v>
      </c>
      <c r="E52" s="4">
        <v>1</v>
      </c>
      <c r="F52" s="4">
        <f>F51</f>
        <v>0.9</v>
      </c>
      <c r="G52" s="37" t="s">
        <v>73</v>
      </c>
      <c r="H52" s="61">
        <f t="shared" si="10"/>
        <v>0.77</v>
      </c>
      <c r="I52" s="61">
        <v>1400</v>
      </c>
      <c r="J52" s="61">
        <v>550</v>
      </c>
      <c r="K52" s="61">
        <v>220</v>
      </c>
      <c r="L52" s="64"/>
      <c r="M52" s="65"/>
      <c r="N52" s="61">
        <v>490</v>
      </c>
      <c r="O52" s="61">
        <f>N52*B52</f>
        <v>441</v>
      </c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 x14ac:dyDescent="0.25">
      <c r="A53" s="85" t="s">
        <v>72</v>
      </c>
      <c r="B53" s="78"/>
      <c r="C53" s="79"/>
      <c r="D53" s="79"/>
      <c r="E53" s="79"/>
      <c r="F53" s="78"/>
      <c r="G53" s="80"/>
      <c r="H53" s="68"/>
      <c r="I53" s="68"/>
      <c r="J53" s="68"/>
      <c r="K53" s="68"/>
      <c r="L53" s="70"/>
      <c r="M53" s="71">
        <v>38.5</v>
      </c>
      <c r="N53" s="71">
        <f>SUM(N50:N52)</f>
        <v>1270</v>
      </c>
      <c r="O53" s="71">
        <f>SUM(O50:O52)</f>
        <v>1143</v>
      </c>
      <c r="P53" s="77">
        <f>P48</f>
        <v>1.1017494516041644</v>
      </c>
      <c r="Q53" s="77">
        <f>O53*P53</f>
        <v>1259.2996231835598</v>
      </c>
      <c r="R53" s="77">
        <f>R48</f>
        <v>9.5382858067326239</v>
      </c>
      <c r="S53" s="77">
        <f>M53*R53</f>
        <v>367.22400355920604</v>
      </c>
      <c r="T53" s="77">
        <f>T48</f>
        <v>6.1977396272615977</v>
      </c>
      <c r="U53" s="77">
        <f>M53*T53</f>
        <v>238.61297564957152</v>
      </c>
      <c r="V53" s="77">
        <f>V48</f>
        <v>2.606855262361083</v>
      </c>
      <c r="W53" s="77">
        <f>M53*V53</f>
        <v>100.36392760090169</v>
      </c>
      <c r="X53" s="77">
        <f>Q53+S53+U53+W53</f>
        <v>1965.5005299932391</v>
      </c>
      <c r="Y53" s="77">
        <f>X53/M53</f>
        <v>51.051961818006212</v>
      </c>
    </row>
    <row r="54" spans="1:25" ht="49.5" customHeight="1" x14ac:dyDescent="0.25">
      <c r="A54" s="82" t="s">
        <v>37</v>
      </c>
      <c r="B54" s="67"/>
      <c r="C54" s="67"/>
      <c r="D54" s="67"/>
      <c r="E54" s="67"/>
      <c r="F54" s="67"/>
      <c r="G54" s="74" t="s">
        <v>68</v>
      </c>
      <c r="H54" s="73" t="s">
        <v>210</v>
      </c>
      <c r="I54" s="73" t="s">
        <v>211</v>
      </c>
      <c r="J54" s="73" t="s">
        <v>212</v>
      </c>
      <c r="K54" s="73" t="s">
        <v>213</v>
      </c>
      <c r="L54" s="74" t="s">
        <v>69</v>
      </c>
      <c r="M54" s="74" t="s">
        <v>146</v>
      </c>
      <c r="N54" s="74" t="s">
        <v>71</v>
      </c>
      <c r="O54" s="73" t="s">
        <v>70</v>
      </c>
      <c r="P54" s="74" t="s">
        <v>214</v>
      </c>
      <c r="Q54" s="74" t="s">
        <v>215</v>
      </c>
      <c r="R54" s="74" t="s">
        <v>216</v>
      </c>
      <c r="S54" s="74" t="s">
        <v>217</v>
      </c>
      <c r="T54" s="74" t="s">
        <v>218</v>
      </c>
      <c r="U54" s="74" t="s">
        <v>219</v>
      </c>
      <c r="V54" s="74" t="s">
        <v>220</v>
      </c>
      <c r="W54" s="74" t="s">
        <v>221</v>
      </c>
      <c r="X54" s="74" t="s">
        <v>222</v>
      </c>
      <c r="Y54" s="74" t="s">
        <v>223</v>
      </c>
    </row>
    <row r="55" spans="1:25" x14ac:dyDescent="0.25">
      <c r="A55" s="86" t="s">
        <v>47</v>
      </c>
      <c r="B55" s="93">
        <f t="shared" si="0"/>
        <v>0</v>
      </c>
      <c r="C55" s="94"/>
      <c r="D55" s="94"/>
      <c r="E55" s="94"/>
      <c r="F55" s="93"/>
      <c r="G55" s="95"/>
      <c r="H55" s="60"/>
      <c r="I55" s="60"/>
      <c r="J55" s="60"/>
      <c r="K55" s="60"/>
      <c r="L55" s="60"/>
      <c r="M55" s="62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</row>
    <row r="56" spans="1:25" x14ac:dyDescent="0.25">
      <c r="A56" s="84" t="s">
        <v>142</v>
      </c>
      <c r="B56" s="93">
        <f t="shared" si="0"/>
        <v>0.9</v>
      </c>
      <c r="C56" s="93">
        <v>1</v>
      </c>
      <c r="D56" s="93">
        <v>1</v>
      </c>
      <c r="E56" s="93">
        <v>1</v>
      </c>
      <c r="F56" s="93">
        <f>'Klaf koeficients'!B6</f>
        <v>0.9</v>
      </c>
      <c r="G56" s="95" t="s">
        <v>73</v>
      </c>
      <c r="H56" s="61">
        <f>I56*J56/1000000</f>
        <v>0.72</v>
      </c>
      <c r="I56" s="61">
        <v>1200</v>
      </c>
      <c r="J56" s="61">
        <v>600</v>
      </c>
      <c r="K56" s="61">
        <v>200</v>
      </c>
      <c r="L56" s="64"/>
      <c r="M56" s="65"/>
      <c r="N56" s="61">
        <v>160</v>
      </c>
      <c r="O56" s="61">
        <f>N56*B56</f>
        <v>144</v>
      </c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x14ac:dyDescent="0.25">
      <c r="A57" s="84" t="s">
        <v>143</v>
      </c>
      <c r="B57" s="93">
        <f t="shared" si="0"/>
        <v>0.9</v>
      </c>
      <c r="C57" s="93">
        <v>1</v>
      </c>
      <c r="D57" s="93">
        <v>1</v>
      </c>
      <c r="E57" s="93">
        <v>1</v>
      </c>
      <c r="F57" s="93">
        <f>F56</f>
        <v>0.9</v>
      </c>
      <c r="G57" s="95" t="s">
        <v>73</v>
      </c>
      <c r="H57" s="61">
        <f t="shared" ref="H57:H58" si="11">I57*J57/1000000</f>
        <v>0.77</v>
      </c>
      <c r="I57" s="61">
        <v>1400</v>
      </c>
      <c r="J57" s="61">
        <v>550</v>
      </c>
      <c r="K57" s="61">
        <v>220</v>
      </c>
      <c r="L57" s="64"/>
      <c r="M57" s="65"/>
      <c r="N57" s="61">
        <v>145</v>
      </c>
      <c r="O57" s="61">
        <f>N57*B57</f>
        <v>130.5</v>
      </c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 x14ac:dyDescent="0.25">
      <c r="A58" s="84" t="s">
        <v>144</v>
      </c>
      <c r="B58" s="93">
        <f t="shared" si="0"/>
        <v>0.9</v>
      </c>
      <c r="C58" s="93">
        <v>1</v>
      </c>
      <c r="D58" s="93">
        <v>1</v>
      </c>
      <c r="E58" s="93">
        <v>1</v>
      </c>
      <c r="F58" s="93">
        <f>F57</f>
        <v>0.9</v>
      </c>
      <c r="G58" s="95" t="s">
        <v>73</v>
      </c>
      <c r="H58" s="61">
        <f t="shared" si="11"/>
        <v>0.77</v>
      </c>
      <c r="I58" s="61">
        <v>1400</v>
      </c>
      <c r="J58" s="61">
        <v>550</v>
      </c>
      <c r="K58" s="61">
        <v>220</v>
      </c>
      <c r="L58" s="64"/>
      <c r="M58" s="65"/>
      <c r="N58" s="61">
        <v>90</v>
      </c>
      <c r="O58" s="61">
        <f>N58*B58</f>
        <v>81</v>
      </c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 x14ac:dyDescent="0.25">
      <c r="A59" s="85" t="s">
        <v>72</v>
      </c>
      <c r="B59" s="68"/>
      <c r="C59" s="70"/>
      <c r="D59" s="70"/>
      <c r="E59" s="70"/>
      <c r="F59" s="68"/>
      <c r="G59" s="69"/>
      <c r="H59" s="68"/>
      <c r="I59" s="68"/>
      <c r="J59" s="68"/>
      <c r="K59" s="68"/>
      <c r="L59" s="70"/>
      <c r="M59" s="71">
        <v>38.9</v>
      </c>
      <c r="N59" s="71">
        <f>SUM(N56:N58)</f>
        <v>395</v>
      </c>
      <c r="O59" s="71">
        <f>SUM(O56:O58)</f>
        <v>355.5</v>
      </c>
      <c r="P59" s="77">
        <f>P53</f>
        <v>1.1017494516041644</v>
      </c>
      <c r="Q59" s="77">
        <f>O59*P59</f>
        <v>391.67193004528042</v>
      </c>
      <c r="R59" s="77">
        <f>R53</f>
        <v>9.5382858067326239</v>
      </c>
      <c r="S59" s="77">
        <f>M59*R59</f>
        <v>371.03931788189908</v>
      </c>
      <c r="T59" s="77">
        <f>T53</f>
        <v>6.1977396272615977</v>
      </c>
      <c r="U59" s="77">
        <f>M59*T59</f>
        <v>241.09207150047615</v>
      </c>
      <c r="V59" s="77">
        <f>V53</f>
        <v>2.606855262361083</v>
      </c>
      <c r="W59" s="77">
        <f>M59*V59</f>
        <v>101.40666970584613</v>
      </c>
      <c r="X59" s="77">
        <f>Q59+S59+U59+W59</f>
        <v>1105.2099891335017</v>
      </c>
      <c r="Y59" s="77">
        <f>X59/M59</f>
        <v>28.411567844048889</v>
      </c>
    </row>
    <row r="60" spans="1:25" x14ac:dyDescent="0.25">
      <c r="A60" s="86" t="s">
        <v>48</v>
      </c>
      <c r="B60" s="93">
        <f t="shared" si="0"/>
        <v>0</v>
      </c>
      <c r="C60" s="94"/>
      <c r="D60" s="94"/>
      <c r="E60" s="94"/>
      <c r="F60" s="93"/>
      <c r="G60" s="95"/>
      <c r="H60" s="64"/>
      <c r="I60" s="64"/>
      <c r="J60" s="64"/>
      <c r="K60" s="64"/>
      <c r="L60" s="64"/>
      <c r="M60" s="65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  <row r="61" spans="1:25" x14ac:dyDescent="0.25">
      <c r="A61" s="84" t="s">
        <v>142</v>
      </c>
      <c r="B61" s="93">
        <f t="shared" si="0"/>
        <v>0.9</v>
      </c>
      <c r="C61" s="93">
        <v>1</v>
      </c>
      <c r="D61" s="93">
        <v>1</v>
      </c>
      <c r="E61" s="93">
        <v>1</v>
      </c>
      <c r="F61" s="93">
        <f>'Klaf koeficients'!B6</f>
        <v>0.9</v>
      </c>
      <c r="G61" s="95" t="s">
        <v>73</v>
      </c>
      <c r="H61" s="61">
        <f>I61*J61/1000000</f>
        <v>0.72</v>
      </c>
      <c r="I61" s="61">
        <v>1200</v>
      </c>
      <c r="J61" s="61">
        <v>600</v>
      </c>
      <c r="K61" s="61">
        <v>200</v>
      </c>
      <c r="L61" s="64"/>
      <c r="M61" s="65"/>
      <c r="N61" s="61">
        <v>180</v>
      </c>
      <c r="O61" s="61">
        <f>N61*B61</f>
        <v>162</v>
      </c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1:25" x14ac:dyDescent="0.25">
      <c r="A62" s="84" t="s">
        <v>143</v>
      </c>
      <c r="B62" s="93">
        <f t="shared" si="0"/>
        <v>0.9</v>
      </c>
      <c r="C62" s="93">
        <v>1</v>
      </c>
      <c r="D62" s="93">
        <v>1</v>
      </c>
      <c r="E62" s="93">
        <v>1</v>
      </c>
      <c r="F62" s="93">
        <f>F61</f>
        <v>0.9</v>
      </c>
      <c r="G62" s="95" t="s">
        <v>73</v>
      </c>
      <c r="H62" s="61">
        <f t="shared" ref="H62:H64" si="12">I62*J62/1000000</f>
        <v>0.77</v>
      </c>
      <c r="I62" s="61">
        <v>1400</v>
      </c>
      <c r="J62" s="61">
        <v>550</v>
      </c>
      <c r="K62" s="61">
        <v>220</v>
      </c>
      <c r="L62" s="64"/>
      <c r="M62" s="65"/>
      <c r="N62" s="61">
        <v>140</v>
      </c>
      <c r="O62" s="61">
        <f>N62*B62</f>
        <v>126</v>
      </c>
      <c r="P62" s="64"/>
      <c r="Q62" s="64"/>
      <c r="R62" s="64"/>
      <c r="S62" s="64"/>
      <c r="T62" s="64"/>
      <c r="U62" s="64"/>
      <c r="V62" s="64"/>
      <c r="W62" s="64"/>
      <c r="X62" s="64"/>
      <c r="Y62" s="64"/>
    </row>
    <row r="63" spans="1:25" x14ac:dyDescent="0.25">
      <c r="A63" s="84" t="s">
        <v>144</v>
      </c>
      <c r="B63" s="93">
        <f t="shared" si="0"/>
        <v>0.9</v>
      </c>
      <c r="C63" s="93">
        <v>1</v>
      </c>
      <c r="D63" s="93">
        <v>1</v>
      </c>
      <c r="E63" s="93">
        <v>1</v>
      </c>
      <c r="F63" s="93">
        <f>F62</f>
        <v>0.9</v>
      </c>
      <c r="G63" s="95" t="s">
        <v>73</v>
      </c>
      <c r="H63" s="61">
        <f t="shared" si="12"/>
        <v>0.77</v>
      </c>
      <c r="I63" s="61">
        <v>1400</v>
      </c>
      <c r="J63" s="61">
        <v>550</v>
      </c>
      <c r="K63" s="61">
        <v>220</v>
      </c>
      <c r="L63" s="64"/>
      <c r="M63" s="65"/>
      <c r="N63" s="61">
        <v>120</v>
      </c>
      <c r="O63" s="61">
        <f>N63*B63</f>
        <v>108</v>
      </c>
      <c r="P63" s="64"/>
      <c r="Q63" s="64"/>
      <c r="R63" s="64"/>
      <c r="S63" s="64"/>
      <c r="T63" s="64"/>
      <c r="U63" s="64"/>
      <c r="V63" s="64"/>
      <c r="W63" s="64"/>
      <c r="X63" s="64"/>
      <c r="Y63" s="64"/>
    </row>
    <row r="64" spans="1:25" x14ac:dyDescent="0.25">
      <c r="A64" s="84" t="s">
        <v>145</v>
      </c>
      <c r="B64" s="93">
        <f t="shared" si="0"/>
        <v>0.9</v>
      </c>
      <c r="C64" s="93">
        <v>1</v>
      </c>
      <c r="D64" s="93">
        <v>1</v>
      </c>
      <c r="E64" s="93">
        <v>1</v>
      </c>
      <c r="F64" s="93">
        <f>F63</f>
        <v>0.9</v>
      </c>
      <c r="G64" s="95" t="s">
        <v>73</v>
      </c>
      <c r="H64" s="61">
        <f t="shared" si="12"/>
        <v>0.72</v>
      </c>
      <c r="I64" s="61">
        <v>1200</v>
      </c>
      <c r="J64" s="61">
        <v>600</v>
      </c>
      <c r="K64" s="61">
        <v>200</v>
      </c>
      <c r="L64" s="64"/>
      <c r="M64" s="65"/>
      <c r="N64" s="61">
        <v>110</v>
      </c>
      <c r="O64" s="61">
        <f>N64*B64</f>
        <v>99</v>
      </c>
      <c r="P64" s="64"/>
      <c r="Q64" s="64"/>
      <c r="R64" s="64"/>
      <c r="S64" s="64"/>
      <c r="T64" s="64"/>
      <c r="U64" s="64"/>
      <c r="V64" s="64"/>
      <c r="W64" s="64"/>
      <c r="X64" s="64"/>
      <c r="Y64" s="64"/>
    </row>
    <row r="65" spans="1:25" x14ac:dyDescent="0.25">
      <c r="A65" s="85" t="s">
        <v>72</v>
      </c>
      <c r="B65" s="68"/>
      <c r="C65" s="70"/>
      <c r="D65" s="70"/>
      <c r="E65" s="70"/>
      <c r="F65" s="68"/>
      <c r="G65" s="69"/>
      <c r="H65" s="68"/>
      <c r="I65" s="68"/>
      <c r="J65" s="68"/>
      <c r="K65" s="68"/>
      <c r="L65" s="70"/>
      <c r="M65" s="71">
        <v>52.8</v>
      </c>
      <c r="N65" s="71">
        <f>SUM(N61:N64)</f>
        <v>550</v>
      </c>
      <c r="O65" s="71">
        <f>SUM(O61:O64)</f>
        <v>495</v>
      </c>
      <c r="P65" s="77">
        <f>P59</f>
        <v>1.1017494516041644</v>
      </c>
      <c r="Q65" s="77">
        <f>O65*P65</f>
        <v>545.36597854406136</v>
      </c>
      <c r="R65" s="77">
        <f>R59</f>
        <v>9.5382858067326239</v>
      </c>
      <c r="S65" s="77">
        <f>M65*R65</f>
        <v>503.6214905954825</v>
      </c>
      <c r="T65" s="77">
        <f>T59</f>
        <v>6.1977396272615977</v>
      </c>
      <c r="U65" s="77">
        <f>M65*T65</f>
        <v>327.24065231941233</v>
      </c>
      <c r="V65" s="77">
        <f>V59</f>
        <v>2.606855262361083</v>
      </c>
      <c r="W65" s="77">
        <f>M65*V65</f>
        <v>137.64195785266517</v>
      </c>
      <c r="X65" s="77">
        <f>Q65+S65+U65+W65</f>
        <v>1513.8700793116213</v>
      </c>
      <c r="Y65" s="77">
        <f>X65/M65</f>
        <v>28.671781805144345</v>
      </c>
    </row>
    <row r="66" spans="1:25" x14ac:dyDescent="0.25">
      <c r="A66" s="86" t="s">
        <v>49</v>
      </c>
      <c r="B66" s="93">
        <f t="shared" si="0"/>
        <v>0</v>
      </c>
      <c r="C66" s="94"/>
      <c r="D66" s="94"/>
      <c r="E66" s="94"/>
      <c r="F66" s="93"/>
      <c r="G66" s="95"/>
      <c r="H66" s="64"/>
      <c r="I66" s="64"/>
      <c r="J66" s="64"/>
      <c r="K66" s="64"/>
      <c r="L66" s="64"/>
      <c r="M66" s="65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x14ac:dyDescent="0.25">
      <c r="A67" s="84" t="s">
        <v>142</v>
      </c>
      <c r="B67" s="93">
        <f t="shared" si="0"/>
        <v>0.9</v>
      </c>
      <c r="C67" s="93">
        <v>1</v>
      </c>
      <c r="D67" s="93">
        <v>1</v>
      </c>
      <c r="E67" s="93">
        <v>1</v>
      </c>
      <c r="F67" s="93">
        <f>'Klaf koeficients'!B6</f>
        <v>0.9</v>
      </c>
      <c r="G67" s="95" t="s">
        <v>73</v>
      </c>
      <c r="H67" s="61">
        <f>I67*J67/1000000</f>
        <v>0.72</v>
      </c>
      <c r="I67" s="61">
        <v>1200</v>
      </c>
      <c r="J67" s="61">
        <v>600</v>
      </c>
      <c r="K67" s="61">
        <v>200</v>
      </c>
      <c r="L67" s="64"/>
      <c r="M67" s="65"/>
      <c r="N67" s="61">
        <v>200</v>
      </c>
      <c r="O67" s="61">
        <f>N67*B67</f>
        <v>180</v>
      </c>
      <c r="P67" s="64"/>
      <c r="Q67" s="64"/>
      <c r="R67" s="64"/>
      <c r="S67" s="64"/>
      <c r="T67" s="64"/>
      <c r="U67" s="64"/>
      <c r="V67" s="64"/>
      <c r="W67" s="64"/>
      <c r="X67" s="64"/>
      <c r="Y67" s="64"/>
    </row>
    <row r="68" spans="1:25" x14ac:dyDescent="0.25">
      <c r="A68" s="84" t="s">
        <v>143</v>
      </c>
      <c r="B68" s="93">
        <f t="shared" si="0"/>
        <v>0.9</v>
      </c>
      <c r="C68" s="93">
        <v>1</v>
      </c>
      <c r="D68" s="93">
        <v>1</v>
      </c>
      <c r="E68" s="93">
        <v>1</v>
      </c>
      <c r="F68" s="93">
        <f>F67</f>
        <v>0.9</v>
      </c>
      <c r="G68" s="95" t="s">
        <v>73</v>
      </c>
      <c r="H68" s="61">
        <f t="shared" ref="H68:H70" si="13">I68*J68/1000000</f>
        <v>0.77</v>
      </c>
      <c r="I68" s="61">
        <v>1400</v>
      </c>
      <c r="J68" s="61">
        <v>550</v>
      </c>
      <c r="K68" s="61">
        <v>220</v>
      </c>
      <c r="L68" s="64"/>
      <c r="M68" s="65"/>
      <c r="N68" s="61">
        <v>210</v>
      </c>
      <c r="O68" s="61">
        <f>N68*B68</f>
        <v>189</v>
      </c>
      <c r="P68" s="64"/>
      <c r="Q68" s="64"/>
      <c r="R68" s="64"/>
      <c r="S68" s="64"/>
      <c r="T68" s="64"/>
      <c r="U68" s="64"/>
      <c r="V68" s="64"/>
      <c r="W68" s="64"/>
      <c r="X68" s="64"/>
      <c r="Y68" s="64"/>
    </row>
    <row r="69" spans="1:25" x14ac:dyDescent="0.25">
      <c r="A69" s="84" t="s">
        <v>144</v>
      </c>
      <c r="B69" s="93">
        <f t="shared" si="0"/>
        <v>0.9</v>
      </c>
      <c r="C69" s="93">
        <v>1</v>
      </c>
      <c r="D69" s="93">
        <v>1</v>
      </c>
      <c r="E69" s="93">
        <v>1</v>
      </c>
      <c r="F69" s="93">
        <f>F68</f>
        <v>0.9</v>
      </c>
      <c r="G69" s="95" t="s">
        <v>73</v>
      </c>
      <c r="H69" s="61">
        <f t="shared" si="13"/>
        <v>0.77</v>
      </c>
      <c r="I69" s="61">
        <v>1400</v>
      </c>
      <c r="J69" s="61">
        <v>550</v>
      </c>
      <c r="K69" s="61">
        <v>220</v>
      </c>
      <c r="L69" s="64"/>
      <c r="M69" s="65"/>
      <c r="N69" s="61">
        <v>180</v>
      </c>
      <c r="O69" s="61">
        <f>N69*B69</f>
        <v>162</v>
      </c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25" x14ac:dyDescent="0.25">
      <c r="A70" s="84" t="s">
        <v>145</v>
      </c>
      <c r="B70" s="93">
        <f t="shared" si="0"/>
        <v>0.9</v>
      </c>
      <c r="C70" s="93">
        <v>1</v>
      </c>
      <c r="D70" s="93">
        <v>1</v>
      </c>
      <c r="E70" s="93">
        <v>1</v>
      </c>
      <c r="F70" s="93">
        <f>F69</f>
        <v>0.9</v>
      </c>
      <c r="G70" s="95" t="s">
        <v>73</v>
      </c>
      <c r="H70" s="61">
        <f t="shared" si="13"/>
        <v>0.72</v>
      </c>
      <c r="I70" s="61">
        <v>1200</v>
      </c>
      <c r="J70" s="61">
        <v>600</v>
      </c>
      <c r="K70" s="61">
        <v>200</v>
      </c>
      <c r="L70" s="64"/>
      <c r="M70" s="65"/>
      <c r="N70" s="61">
        <v>160</v>
      </c>
      <c r="O70" s="61">
        <f>N70*B70</f>
        <v>144</v>
      </c>
      <c r="P70" s="64"/>
      <c r="Q70" s="64"/>
      <c r="R70" s="64"/>
      <c r="S70" s="64"/>
      <c r="T70" s="64"/>
      <c r="U70" s="64"/>
      <c r="V70" s="64"/>
      <c r="W70" s="64"/>
      <c r="X70" s="64"/>
      <c r="Y70" s="64"/>
    </row>
    <row r="71" spans="1:25" x14ac:dyDescent="0.25">
      <c r="A71" s="85" t="s">
        <v>72</v>
      </c>
      <c r="B71" s="68"/>
      <c r="C71" s="70"/>
      <c r="D71" s="70"/>
      <c r="E71" s="70"/>
      <c r="F71" s="68"/>
      <c r="G71" s="69"/>
      <c r="H71" s="68"/>
      <c r="I71" s="68"/>
      <c r="J71" s="68"/>
      <c r="K71" s="68"/>
      <c r="L71" s="70"/>
      <c r="M71" s="71">
        <v>58.9</v>
      </c>
      <c r="N71" s="71">
        <f>SUM(N67:N70)</f>
        <v>750</v>
      </c>
      <c r="O71" s="71">
        <f>SUM(O67:O70)</f>
        <v>675</v>
      </c>
      <c r="P71" s="77">
        <f>P65</f>
        <v>1.1017494516041644</v>
      </c>
      <c r="Q71" s="77">
        <f>O71*P71</f>
        <v>743.680879832811</v>
      </c>
      <c r="R71" s="77">
        <f>R65</f>
        <v>9.5382858067326239</v>
      </c>
      <c r="S71" s="77">
        <f>M71*R71</f>
        <v>561.80503401655153</v>
      </c>
      <c r="T71" s="77">
        <f>T65</f>
        <v>6.1977396272615977</v>
      </c>
      <c r="U71" s="77">
        <f>M71*T71</f>
        <v>365.04686404570811</v>
      </c>
      <c r="V71" s="77">
        <f>V65</f>
        <v>2.606855262361083</v>
      </c>
      <c r="W71" s="77">
        <f>M71*V71</f>
        <v>153.54377495306778</v>
      </c>
      <c r="X71" s="77">
        <f>Q71+S71+U71+W71</f>
        <v>1824.0765528481384</v>
      </c>
      <c r="Y71" s="77">
        <f>X71/M71</f>
        <v>30.969041644280789</v>
      </c>
    </row>
    <row r="72" spans="1:25" x14ac:dyDescent="0.25">
      <c r="A72" s="86" t="s">
        <v>50</v>
      </c>
      <c r="B72" s="93">
        <f t="shared" si="0"/>
        <v>0</v>
      </c>
      <c r="C72" s="94"/>
      <c r="D72" s="94"/>
      <c r="E72" s="94"/>
      <c r="F72" s="93"/>
      <c r="G72" s="95"/>
      <c r="H72" s="64"/>
      <c r="I72" s="64"/>
      <c r="J72" s="64"/>
      <c r="K72" s="64"/>
      <c r="L72" s="64"/>
      <c r="M72" s="65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</row>
    <row r="73" spans="1:25" x14ac:dyDescent="0.25">
      <c r="A73" s="84" t="s">
        <v>142</v>
      </c>
      <c r="B73" s="93">
        <f t="shared" si="0"/>
        <v>1</v>
      </c>
      <c r="C73" s="93">
        <v>1</v>
      </c>
      <c r="D73" s="93">
        <v>1</v>
      </c>
      <c r="E73" s="93">
        <v>1</v>
      </c>
      <c r="F73" s="93">
        <f>'Klaf koeficients'!B11</f>
        <v>1</v>
      </c>
      <c r="G73" s="95" t="s">
        <v>73</v>
      </c>
      <c r="H73" s="61">
        <f>I73*J73/1000000</f>
        <v>0.72</v>
      </c>
      <c r="I73" s="61">
        <v>1200</v>
      </c>
      <c r="J73" s="61">
        <v>600</v>
      </c>
      <c r="K73" s="61">
        <v>200</v>
      </c>
      <c r="L73" s="64"/>
      <c r="M73" s="65"/>
      <c r="N73" s="61">
        <v>110</v>
      </c>
      <c r="O73" s="61">
        <f>N73*B73</f>
        <v>110</v>
      </c>
      <c r="P73" s="64"/>
      <c r="Q73" s="64"/>
      <c r="R73" s="64"/>
      <c r="S73" s="64"/>
      <c r="T73" s="64"/>
      <c r="U73" s="64"/>
      <c r="V73" s="64"/>
      <c r="W73" s="64"/>
      <c r="X73" s="64"/>
      <c r="Y73" s="64"/>
    </row>
    <row r="74" spans="1:25" x14ac:dyDescent="0.25">
      <c r="A74" s="84" t="s">
        <v>143</v>
      </c>
      <c r="B74" s="93">
        <f t="shared" si="0"/>
        <v>1</v>
      </c>
      <c r="C74" s="93">
        <v>1</v>
      </c>
      <c r="D74" s="93">
        <v>1</v>
      </c>
      <c r="E74" s="93">
        <v>1</v>
      </c>
      <c r="F74" s="93">
        <f>F73</f>
        <v>1</v>
      </c>
      <c r="G74" s="95" t="s">
        <v>73</v>
      </c>
      <c r="H74" s="61">
        <f t="shared" ref="H74:H76" si="14">I74*J74/1000000</f>
        <v>0.77</v>
      </c>
      <c r="I74" s="61">
        <v>1400</v>
      </c>
      <c r="J74" s="61">
        <v>550</v>
      </c>
      <c r="K74" s="61">
        <v>220</v>
      </c>
      <c r="L74" s="64"/>
      <c r="M74" s="65"/>
      <c r="N74" s="61">
        <v>90</v>
      </c>
      <c r="O74" s="61">
        <f>N74*B74</f>
        <v>90</v>
      </c>
      <c r="P74" s="64"/>
      <c r="Q74" s="64"/>
      <c r="R74" s="64"/>
      <c r="S74" s="64"/>
      <c r="T74" s="64"/>
      <c r="U74" s="64"/>
      <c r="V74" s="64"/>
      <c r="W74" s="64"/>
      <c r="X74" s="64"/>
      <c r="Y74" s="64"/>
    </row>
    <row r="75" spans="1:25" x14ac:dyDescent="0.25">
      <c r="A75" s="84" t="s">
        <v>144</v>
      </c>
      <c r="B75" s="93">
        <f t="shared" si="0"/>
        <v>1</v>
      </c>
      <c r="C75" s="93">
        <v>1</v>
      </c>
      <c r="D75" s="93">
        <v>1</v>
      </c>
      <c r="E75" s="93">
        <v>1</v>
      </c>
      <c r="F75" s="93">
        <f>F74</f>
        <v>1</v>
      </c>
      <c r="G75" s="95" t="s">
        <v>73</v>
      </c>
      <c r="H75" s="61">
        <f t="shared" si="14"/>
        <v>0.77</v>
      </c>
      <c r="I75" s="61">
        <v>1400</v>
      </c>
      <c r="J75" s="61">
        <v>550</v>
      </c>
      <c r="K75" s="61">
        <v>220</v>
      </c>
      <c r="L75" s="64"/>
      <c r="M75" s="65"/>
      <c r="N75" s="61">
        <v>100</v>
      </c>
      <c r="O75" s="61">
        <f>N75*B75</f>
        <v>100</v>
      </c>
      <c r="P75" s="64"/>
      <c r="Q75" s="64"/>
      <c r="R75" s="64"/>
      <c r="S75" s="64"/>
      <c r="T75" s="64"/>
      <c r="U75" s="64"/>
      <c r="V75" s="64"/>
      <c r="W75" s="64"/>
      <c r="X75" s="64"/>
      <c r="Y75" s="64"/>
    </row>
    <row r="76" spans="1:25" x14ac:dyDescent="0.25">
      <c r="A76" s="84" t="s">
        <v>145</v>
      </c>
      <c r="B76" s="93">
        <f t="shared" si="0"/>
        <v>1</v>
      </c>
      <c r="C76" s="93">
        <v>1</v>
      </c>
      <c r="D76" s="93">
        <v>1</v>
      </c>
      <c r="E76" s="93">
        <v>1</v>
      </c>
      <c r="F76" s="93">
        <f>F75</f>
        <v>1</v>
      </c>
      <c r="G76" s="95" t="s">
        <v>73</v>
      </c>
      <c r="H76" s="61">
        <f t="shared" si="14"/>
        <v>0.72</v>
      </c>
      <c r="I76" s="61">
        <v>1200</v>
      </c>
      <c r="J76" s="61">
        <v>600</v>
      </c>
      <c r="K76" s="61">
        <v>200</v>
      </c>
      <c r="L76" s="64"/>
      <c r="M76" s="65"/>
      <c r="N76" s="61">
        <v>85</v>
      </c>
      <c r="O76" s="61">
        <f>N76*B76</f>
        <v>85</v>
      </c>
      <c r="P76" s="64"/>
      <c r="Q76" s="64"/>
      <c r="R76" s="64"/>
      <c r="S76" s="64"/>
      <c r="T76" s="64"/>
      <c r="U76" s="64"/>
      <c r="V76" s="64"/>
      <c r="W76" s="64"/>
      <c r="X76" s="64"/>
      <c r="Y76" s="64"/>
    </row>
    <row r="77" spans="1:25" x14ac:dyDescent="0.25">
      <c r="A77" s="85" t="s">
        <v>72</v>
      </c>
      <c r="B77" s="68"/>
      <c r="C77" s="70"/>
      <c r="D77" s="70"/>
      <c r="E77" s="70"/>
      <c r="F77" s="68"/>
      <c r="G77" s="69"/>
      <c r="H77" s="68"/>
      <c r="I77" s="68"/>
      <c r="J77" s="68"/>
      <c r="K77" s="68"/>
      <c r="L77" s="70"/>
      <c r="M77" s="71">
        <v>59.5</v>
      </c>
      <c r="N77" s="71">
        <f>SUM(N73:N76)</f>
        <v>385</v>
      </c>
      <c r="O77" s="71">
        <f>SUM(O73:O76)</f>
        <v>385</v>
      </c>
      <c r="P77" s="77">
        <f>P71</f>
        <v>1.1017494516041644</v>
      </c>
      <c r="Q77" s="77">
        <f>O77*P77</f>
        <v>424.17353886760327</v>
      </c>
      <c r="R77" s="77">
        <f>R71</f>
        <v>9.5382858067326239</v>
      </c>
      <c r="S77" s="77">
        <f>M77*R77</f>
        <v>567.52800550059112</v>
      </c>
      <c r="T77" s="77">
        <f>T71</f>
        <v>6.1977396272615977</v>
      </c>
      <c r="U77" s="77">
        <f>M77*T77</f>
        <v>368.76550782206505</v>
      </c>
      <c r="V77" s="77">
        <f>V71</f>
        <v>2.606855262361083</v>
      </c>
      <c r="W77" s="77">
        <f>M77*V77</f>
        <v>155.10788811048445</v>
      </c>
      <c r="X77" s="77">
        <f>Q77+S77+U77+W77</f>
        <v>1515.5749403007439</v>
      </c>
      <c r="Y77" s="77">
        <f>X77/M77</f>
        <v>25.471847736146959</v>
      </c>
    </row>
    <row r="78" spans="1:25" x14ac:dyDescent="0.25">
      <c r="A78" s="86" t="s">
        <v>51</v>
      </c>
      <c r="B78" s="93">
        <f t="shared" si="0"/>
        <v>0</v>
      </c>
      <c r="C78" s="94"/>
      <c r="D78" s="94"/>
      <c r="E78" s="94"/>
      <c r="F78" s="93"/>
      <c r="G78" s="95"/>
      <c r="H78" s="64"/>
      <c r="I78" s="64"/>
      <c r="J78" s="64"/>
      <c r="K78" s="64"/>
      <c r="L78" s="64"/>
      <c r="M78" s="65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</row>
    <row r="79" spans="1:25" x14ac:dyDescent="0.25">
      <c r="A79" s="84" t="s">
        <v>142</v>
      </c>
      <c r="B79" s="93">
        <f t="shared" si="0"/>
        <v>1</v>
      </c>
      <c r="C79" s="93">
        <v>1</v>
      </c>
      <c r="D79" s="93">
        <v>1</v>
      </c>
      <c r="E79" s="93">
        <v>1</v>
      </c>
      <c r="F79" s="93">
        <f>'Klaf koeficients'!B11</f>
        <v>1</v>
      </c>
      <c r="G79" s="95" t="s">
        <v>73</v>
      </c>
      <c r="H79" s="61">
        <f>I79*J79/1000000</f>
        <v>0.72</v>
      </c>
      <c r="I79" s="61">
        <v>1200</v>
      </c>
      <c r="J79" s="61">
        <v>600</v>
      </c>
      <c r="K79" s="61">
        <v>200</v>
      </c>
      <c r="L79" s="64"/>
      <c r="M79" s="65"/>
      <c r="N79" s="61">
        <v>90</v>
      </c>
      <c r="O79" s="61">
        <f>N79*B79</f>
        <v>90</v>
      </c>
      <c r="P79" s="64"/>
      <c r="Q79" s="64"/>
      <c r="R79" s="64"/>
      <c r="S79" s="64"/>
      <c r="T79" s="64"/>
      <c r="U79" s="64"/>
      <c r="V79" s="64"/>
      <c r="W79" s="64"/>
      <c r="X79" s="64"/>
      <c r="Y79" s="64"/>
    </row>
    <row r="80" spans="1:25" x14ac:dyDescent="0.25">
      <c r="A80" s="84" t="s">
        <v>143</v>
      </c>
      <c r="B80" s="93">
        <f t="shared" si="0"/>
        <v>1</v>
      </c>
      <c r="C80" s="93">
        <v>1</v>
      </c>
      <c r="D80" s="93">
        <v>1</v>
      </c>
      <c r="E80" s="93">
        <v>1</v>
      </c>
      <c r="F80" s="93">
        <f>F79</f>
        <v>1</v>
      </c>
      <c r="G80" s="95" t="s">
        <v>73</v>
      </c>
      <c r="H80" s="61">
        <f t="shared" ref="H80:H82" si="15">I80*J80/1000000</f>
        <v>0.77</v>
      </c>
      <c r="I80" s="61">
        <v>1400</v>
      </c>
      <c r="J80" s="61">
        <v>550</v>
      </c>
      <c r="K80" s="61">
        <v>220</v>
      </c>
      <c r="L80" s="64"/>
      <c r="M80" s="65"/>
      <c r="N80" s="61">
        <v>60</v>
      </c>
      <c r="O80" s="61">
        <f>N80*B80</f>
        <v>60</v>
      </c>
      <c r="P80" s="64"/>
      <c r="Q80" s="64"/>
      <c r="R80" s="64"/>
      <c r="S80" s="64"/>
      <c r="T80" s="64"/>
      <c r="U80" s="64"/>
      <c r="V80" s="64"/>
      <c r="W80" s="64"/>
      <c r="X80" s="64"/>
      <c r="Y80" s="64"/>
    </row>
    <row r="81" spans="1:25" x14ac:dyDescent="0.25">
      <c r="A81" s="84" t="s">
        <v>144</v>
      </c>
      <c r="B81" s="93">
        <f t="shared" si="0"/>
        <v>1</v>
      </c>
      <c r="C81" s="93">
        <v>1</v>
      </c>
      <c r="D81" s="93">
        <v>1</v>
      </c>
      <c r="E81" s="93">
        <v>1</v>
      </c>
      <c r="F81" s="93">
        <f>F80</f>
        <v>1</v>
      </c>
      <c r="G81" s="95" t="s">
        <v>73</v>
      </c>
      <c r="H81" s="61">
        <f t="shared" si="15"/>
        <v>0.77</v>
      </c>
      <c r="I81" s="61">
        <v>1400</v>
      </c>
      <c r="J81" s="61">
        <v>550</v>
      </c>
      <c r="K81" s="61">
        <v>220</v>
      </c>
      <c r="L81" s="64"/>
      <c r="M81" s="65"/>
      <c r="N81" s="61">
        <v>80</v>
      </c>
      <c r="O81" s="61">
        <f>N81*B81</f>
        <v>80</v>
      </c>
      <c r="P81" s="64"/>
      <c r="Q81" s="64"/>
      <c r="R81" s="64"/>
      <c r="S81" s="64"/>
      <c r="T81" s="64"/>
      <c r="U81" s="64"/>
      <c r="V81" s="64"/>
      <c r="W81" s="64"/>
      <c r="X81" s="64"/>
      <c r="Y81" s="64"/>
    </row>
    <row r="82" spans="1:25" x14ac:dyDescent="0.25">
      <c r="A82" s="84" t="s">
        <v>145</v>
      </c>
      <c r="B82" s="93">
        <f t="shared" si="0"/>
        <v>1</v>
      </c>
      <c r="C82" s="93">
        <v>1</v>
      </c>
      <c r="D82" s="93">
        <v>1</v>
      </c>
      <c r="E82" s="93">
        <v>1</v>
      </c>
      <c r="F82" s="93">
        <f>F81</f>
        <v>1</v>
      </c>
      <c r="G82" s="95" t="s">
        <v>73</v>
      </c>
      <c r="H82" s="61">
        <f t="shared" si="15"/>
        <v>0.72</v>
      </c>
      <c r="I82" s="61">
        <v>1200</v>
      </c>
      <c r="J82" s="61">
        <v>600</v>
      </c>
      <c r="K82" s="61">
        <v>200</v>
      </c>
      <c r="L82" s="64"/>
      <c r="M82" s="65"/>
      <c r="N82" s="61">
        <v>90</v>
      </c>
      <c r="O82" s="61">
        <f>N82*B82</f>
        <v>90</v>
      </c>
      <c r="P82" s="64"/>
      <c r="Q82" s="64"/>
      <c r="R82" s="64"/>
      <c r="S82" s="64"/>
      <c r="T82" s="64"/>
      <c r="U82" s="64"/>
      <c r="V82" s="64"/>
      <c r="W82" s="64"/>
      <c r="X82" s="64"/>
      <c r="Y82" s="64"/>
    </row>
    <row r="83" spans="1:25" x14ac:dyDescent="0.25">
      <c r="A83" s="85" t="s">
        <v>72</v>
      </c>
      <c r="B83" s="68"/>
      <c r="C83" s="70"/>
      <c r="D83" s="70"/>
      <c r="E83" s="70"/>
      <c r="F83" s="68"/>
      <c r="G83" s="69"/>
      <c r="H83" s="68"/>
      <c r="I83" s="68"/>
      <c r="J83" s="68"/>
      <c r="K83" s="68"/>
      <c r="L83" s="70"/>
      <c r="M83" s="71">
        <v>57.4</v>
      </c>
      <c r="N83" s="71">
        <f>SUM(N79:N82)</f>
        <v>320</v>
      </c>
      <c r="O83" s="71">
        <f>SUM(O79:O82)</f>
        <v>320</v>
      </c>
      <c r="P83" s="77">
        <f>P77</f>
        <v>1.1017494516041644</v>
      </c>
      <c r="Q83" s="77">
        <f>O83*P83</f>
        <v>352.55982451333261</v>
      </c>
      <c r="R83" s="77">
        <f>R77</f>
        <v>9.5382858067326239</v>
      </c>
      <c r="S83" s="77">
        <f>M83*R83</f>
        <v>547.49760530645256</v>
      </c>
      <c r="T83" s="77">
        <f>T77</f>
        <v>6.1977396272615977</v>
      </c>
      <c r="U83" s="77">
        <f>M83*T83</f>
        <v>355.75025460481572</v>
      </c>
      <c r="V83" s="77">
        <f>V77</f>
        <v>2.606855262361083</v>
      </c>
      <c r="W83" s="77">
        <f>M83*V83</f>
        <v>149.63349205952616</v>
      </c>
      <c r="X83" s="77">
        <f>Q83+S83+U83+W83</f>
        <v>1405.441176484127</v>
      </c>
      <c r="Y83" s="77">
        <f>X83/M83</f>
        <v>24.485037917841936</v>
      </c>
    </row>
    <row r="84" spans="1:25" ht="39" customHeight="1" x14ac:dyDescent="0.25">
      <c r="A84" s="82" t="s">
        <v>37</v>
      </c>
      <c r="B84" s="67"/>
      <c r="C84" s="67"/>
      <c r="D84" s="67"/>
      <c r="E84" s="67"/>
      <c r="F84" s="67"/>
      <c r="G84" s="74" t="s">
        <v>68</v>
      </c>
      <c r="H84" s="73" t="s">
        <v>210</v>
      </c>
      <c r="I84" s="73" t="s">
        <v>211</v>
      </c>
      <c r="J84" s="73" t="s">
        <v>212</v>
      </c>
      <c r="K84" s="73" t="s">
        <v>213</v>
      </c>
      <c r="L84" s="74" t="s">
        <v>69</v>
      </c>
      <c r="M84" s="74" t="s">
        <v>146</v>
      </c>
      <c r="N84" s="74" t="s">
        <v>71</v>
      </c>
      <c r="O84" s="73" t="s">
        <v>70</v>
      </c>
      <c r="P84" s="74" t="s">
        <v>214</v>
      </c>
      <c r="Q84" s="74" t="s">
        <v>215</v>
      </c>
      <c r="R84" s="74" t="s">
        <v>216</v>
      </c>
      <c r="S84" s="74" t="s">
        <v>217</v>
      </c>
      <c r="T84" s="74" t="s">
        <v>218</v>
      </c>
      <c r="U84" s="74" t="s">
        <v>219</v>
      </c>
      <c r="V84" s="74" t="s">
        <v>220</v>
      </c>
      <c r="W84" s="74" t="s">
        <v>221</v>
      </c>
      <c r="X84" s="74" t="s">
        <v>222</v>
      </c>
      <c r="Y84" s="74" t="s">
        <v>223</v>
      </c>
    </row>
    <row r="85" spans="1:25" x14ac:dyDescent="0.25">
      <c r="A85" s="86" t="s">
        <v>52</v>
      </c>
      <c r="B85" s="4">
        <f t="shared" si="0"/>
        <v>0</v>
      </c>
      <c r="C85" s="3"/>
      <c r="D85" s="3"/>
      <c r="E85" s="3"/>
      <c r="F85" s="4"/>
      <c r="G85" s="37"/>
      <c r="H85" s="60"/>
      <c r="I85" s="60"/>
      <c r="J85" s="60"/>
      <c r="K85" s="60"/>
      <c r="L85" s="60"/>
      <c r="M85" s="62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</row>
    <row r="86" spans="1:25" x14ac:dyDescent="0.25">
      <c r="A86" s="84" t="s">
        <v>142</v>
      </c>
      <c r="B86" s="4">
        <f t="shared" si="0"/>
        <v>1</v>
      </c>
      <c r="C86" s="4">
        <v>1</v>
      </c>
      <c r="D86" s="4">
        <v>1</v>
      </c>
      <c r="E86" s="4">
        <v>1</v>
      </c>
      <c r="F86" s="4">
        <f>'Klaf koeficients'!B11</f>
        <v>1</v>
      </c>
      <c r="G86" s="37" t="s">
        <v>73</v>
      </c>
      <c r="H86" s="61">
        <f>I86*J86/1000000</f>
        <v>0.72</v>
      </c>
      <c r="I86" s="61">
        <v>1200</v>
      </c>
      <c r="J86" s="61">
        <v>600</v>
      </c>
      <c r="K86" s="61">
        <v>200</v>
      </c>
      <c r="L86" s="64"/>
      <c r="M86" s="65"/>
      <c r="N86" s="61">
        <v>85</v>
      </c>
      <c r="O86" s="61">
        <f>N86*B86</f>
        <v>85</v>
      </c>
      <c r="P86" s="64"/>
      <c r="Q86" s="64"/>
      <c r="R86" s="64"/>
      <c r="S86" s="64"/>
      <c r="T86" s="64"/>
      <c r="U86" s="64"/>
      <c r="V86" s="64"/>
      <c r="W86" s="64"/>
      <c r="X86" s="64"/>
      <c r="Y86" s="64"/>
    </row>
    <row r="87" spans="1:25" x14ac:dyDescent="0.25">
      <c r="A87" s="84" t="s">
        <v>143</v>
      </c>
      <c r="B87" s="4">
        <f t="shared" si="0"/>
        <v>1</v>
      </c>
      <c r="C87" s="4">
        <v>1</v>
      </c>
      <c r="D87" s="4">
        <v>1</v>
      </c>
      <c r="E87" s="4">
        <v>1</v>
      </c>
      <c r="F87" s="4">
        <f>F86</f>
        <v>1</v>
      </c>
      <c r="G87" s="37" t="s">
        <v>73</v>
      </c>
      <c r="H87" s="61">
        <f t="shared" ref="H87:H88" si="16">I87*J87/1000000</f>
        <v>0.77</v>
      </c>
      <c r="I87" s="61">
        <v>1400</v>
      </c>
      <c r="J87" s="61">
        <v>550</v>
      </c>
      <c r="K87" s="61">
        <v>220</v>
      </c>
      <c r="L87" s="64"/>
      <c r="M87" s="65"/>
      <c r="N87" s="61">
        <v>90</v>
      </c>
      <c r="O87" s="61">
        <f>N87*B87</f>
        <v>90</v>
      </c>
      <c r="P87" s="64"/>
      <c r="Q87" s="64"/>
      <c r="R87" s="64"/>
      <c r="S87" s="64"/>
      <c r="T87" s="64"/>
      <c r="U87" s="64"/>
      <c r="V87" s="64"/>
      <c r="W87" s="64"/>
      <c r="X87" s="64"/>
      <c r="Y87" s="64"/>
    </row>
    <row r="88" spans="1:25" x14ac:dyDescent="0.25">
      <c r="A88" s="84" t="s">
        <v>144</v>
      </c>
      <c r="B88" s="4">
        <f t="shared" ref="B88:B167" si="17">C88*D88*E88*F88</f>
        <v>1</v>
      </c>
      <c r="C88" s="4">
        <v>1</v>
      </c>
      <c r="D88" s="4">
        <v>1</v>
      </c>
      <c r="E88" s="4">
        <v>1</v>
      </c>
      <c r="F88" s="4">
        <f>F87</f>
        <v>1</v>
      </c>
      <c r="G88" s="37" t="s">
        <v>73</v>
      </c>
      <c r="H88" s="61">
        <f t="shared" si="16"/>
        <v>0.77</v>
      </c>
      <c r="I88" s="61">
        <v>1400</v>
      </c>
      <c r="J88" s="61">
        <v>550</v>
      </c>
      <c r="K88" s="61">
        <v>220</v>
      </c>
      <c r="L88" s="64"/>
      <c r="M88" s="65"/>
      <c r="N88" s="61">
        <v>75</v>
      </c>
      <c r="O88" s="61">
        <f>N88*B88</f>
        <v>75</v>
      </c>
      <c r="P88" s="64"/>
      <c r="Q88" s="64"/>
      <c r="R88" s="64"/>
      <c r="S88" s="64"/>
      <c r="T88" s="64"/>
      <c r="U88" s="64"/>
      <c r="V88" s="64"/>
      <c r="W88" s="64"/>
      <c r="X88" s="64"/>
      <c r="Y88" s="64"/>
    </row>
    <row r="89" spans="1:25" x14ac:dyDescent="0.25">
      <c r="A89" s="85" t="s">
        <v>72</v>
      </c>
      <c r="B89" s="78"/>
      <c r="C89" s="79"/>
      <c r="D89" s="79"/>
      <c r="E89" s="79"/>
      <c r="F89" s="78"/>
      <c r="G89" s="80"/>
      <c r="H89" s="68"/>
      <c r="I89" s="68"/>
      <c r="J89" s="68"/>
      <c r="K89" s="68"/>
      <c r="L89" s="70"/>
      <c r="M89" s="71">
        <v>41.8</v>
      </c>
      <c r="N89" s="71">
        <f>SUM(N86:N88)</f>
        <v>250</v>
      </c>
      <c r="O89" s="71">
        <f>SUM(O86:O88)</f>
        <v>250</v>
      </c>
      <c r="P89" s="77">
        <f>P83</f>
        <v>1.1017494516041644</v>
      </c>
      <c r="Q89" s="77">
        <f>O89*P89</f>
        <v>275.43736290104107</v>
      </c>
      <c r="R89" s="77">
        <f>R83</f>
        <v>9.5382858067326239</v>
      </c>
      <c r="S89" s="77">
        <f>M89*R89</f>
        <v>398.70034672142367</v>
      </c>
      <c r="T89" s="77">
        <f>T83</f>
        <v>6.1977396272615977</v>
      </c>
      <c r="U89" s="77">
        <f>M89*T89</f>
        <v>259.06551641953479</v>
      </c>
      <c r="V89" s="77">
        <f>V83</f>
        <v>2.606855262361083</v>
      </c>
      <c r="W89" s="77">
        <f>M89*V89</f>
        <v>108.96654996669326</v>
      </c>
      <c r="X89" s="77">
        <f>Q89+S89+U89+W89</f>
        <v>1042.1697760086927</v>
      </c>
      <c r="Y89" s="77">
        <f>X89/M89</f>
        <v>24.932291292073991</v>
      </c>
    </row>
    <row r="90" spans="1:25" x14ac:dyDescent="0.25">
      <c r="A90" s="86" t="s">
        <v>53</v>
      </c>
      <c r="B90" s="4">
        <f t="shared" si="17"/>
        <v>0</v>
      </c>
      <c r="C90" s="3"/>
      <c r="D90" s="3"/>
      <c r="E90" s="3"/>
      <c r="F90" s="4"/>
      <c r="G90" s="37"/>
      <c r="H90" s="64"/>
      <c r="I90" s="64"/>
      <c r="J90" s="64"/>
      <c r="K90" s="64"/>
      <c r="L90" s="64"/>
      <c r="M90" s="65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</row>
    <row r="91" spans="1:25" x14ac:dyDescent="0.25">
      <c r="A91" s="84" t="s">
        <v>142</v>
      </c>
      <c r="B91" s="4">
        <f t="shared" si="17"/>
        <v>0.9</v>
      </c>
      <c r="C91" s="4">
        <v>1</v>
      </c>
      <c r="D91" s="4">
        <v>1</v>
      </c>
      <c r="E91" s="4">
        <v>1</v>
      </c>
      <c r="F91" s="4">
        <f>'Klaf koeficients'!B18</f>
        <v>0.9</v>
      </c>
      <c r="G91" s="37" t="s">
        <v>73</v>
      </c>
      <c r="H91" s="61">
        <f>I91*J91/1000000</f>
        <v>0.72</v>
      </c>
      <c r="I91" s="61">
        <v>1200</v>
      </c>
      <c r="J91" s="61">
        <v>600</v>
      </c>
      <c r="K91" s="61">
        <v>200</v>
      </c>
      <c r="L91" s="64"/>
      <c r="M91" s="65"/>
      <c r="N91" s="61">
        <v>120</v>
      </c>
      <c r="O91" s="61">
        <f>N91*B91</f>
        <v>108</v>
      </c>
      <c r="P91" s="64"/>
      <c r="Q91" s="64"/>
      <c r="R91" s="64"/>
      <c r="S91" s="64"/>
      <c r="T91" s="64"/>
      <c r="U91" s="64"/>
      <c r="V91" s="64"/>
      <c r="W91" s="64"/>
      <c r="X91" s="64"/>
      <c r="Y91" s="64"/>
    </row>
    <row r="92" spans="1:25" x14ac:dyDescent="0.25">
      <c r="A92" s="84" t="s">
        <v>143</v>
      </c>
      <c r="B92" s="4">
        <f t="shared" si="17"/>
        <v>0.9</v>
      </c>
      <c r="C92" s="4">
        <v>1</v>
      </c>
      <c r="D92" s="4">
        <v>1</v>
      </c>
      <c r="E92" s="4">
        <v>1</v>
      </c>
      <c r="F92" s="4">
        <f>F91</f>
        <v>0.9</v>
      </c>
      <c r="G92" s="37" t="s">
        <v>73</v>
      </c>
      <c r="H92" s="61">
        <f t="shared" ref="H92:H93" si="18">I92*J92/1000000</f>
        <v>0.77</v>
      </c>
      <c r="I92" s="61">
        <v>1400</v>
      </c>
      <c r="J92" s="61">
        <v>550</v>
      </c>
      <c r="K92" s="61">
        <v>220</v>
      </c>
      <c r="L92" s="64"/>
      <c r="M92" s="65"/>
      <c r="N92" s="61">
        <v>350</v>
      </c>
      <c r="O92" s="61">
        <f>N92*B92</f>
        <v>315</v>
      </c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5" x14ac:dyDescent="0.25">
      <c r="A93" s="84" t="s">
        <v>144</v>
      </c>
      <c r="B93" s="4">
        <f t="shared" si="17"/>
        <v>0.9</v>
      </c>
      <c r="C93" s="4">
        <v>1</v>
      </c>
      <c r="D93" s="4">
        <v>1</v>
      </c>
      <c r="E93" s="4">
        <v>1</v>
      </c>
      <c r="F93" s="4">
        <f>F92</f>
        <v>0.9</v>
      </c>
      <c r="G93" s="37" t="s">
        <v>73</v>
      </c>
      <c r="H93" s="61">
        <f t="shared" si="18"/>
        <v>0.77</v>
      </c>
      <c r="I93" s="61">
        <v>1400</v>
      </c>
      <c r="J93" s="61">
        <v>550</v>
      </c>
      <c r="K93" s="61">
        <v>220</v>
      </c>
      <c r="L93" s="64"/>
      <c r="M93" s="65"/>
      <c r="N93" s="61">
        <v>320</v>
      </c>
      <c r="O93" s="61">
        <f>N93*B93</f>
        <v>288</v>
      </c>
      <c r="P93" s="64"/>
      <c r="Q93" s="64"/>
      <c r="R93" s="64"/>
      <c r="S93" s="64"/>
      <c r="T93" s="64"/>
      <c r="U93" s="64"/>
      <c r="V93" s="64"/>
      <c r="W93" s="64"/>
      <c r="X93" s="64"/>
      <c r="Y93" s="64"/>
    </row>
    <row r="94" spans="1:25" x14ac:dyDescent="0.25">
      <c r="A94" s="85" t="s">
        <v>72</v>
      </c>
      <c r="B94" s="78"/>
      <c r="C94" s="79"/>
      <c r="D94" s="79"/>
      <c r="E94" s="79"/>
      <c r="F94" s="78"/>
      <c r="G94" s="80"/>
      <c r="H94" s="68"/>
      <c r="I94" s="68"/>
      <c r="J94" s="68"/>
      <c r="K94" s="68"/>
      <c r="L94" s="70"/>
      <c r="M94" s="71">
        <v>40.700000000000003</v>
      </c>
      <c r="N94" s="71">
        <f>SUM(N91:N93)</f>
        <v>790</v>
      </c>
      <c r="O94" s="71">
        <f>SUM(O91:O93)</f>
        <v>711</v>
      </c>
      <c r="P94" s="77">
        <f>P89</f>
        <v>1.1017494516041644</v>
      </c>
      <c r="Q94" s="77">
        <f>O94*P94</f>
        <v>783.34386009056084</v>
      </c>
      <c r="R94" s="77">
        <f>R89</f>
        <v>9.5382858067326239</v>
      </c>
      <c r="S94" s="77">
        <f>M94*R94</f>
        <v>388.20823233401779</v>
      </c>
      <c r="T94" s="77">
        <f>T89</f>
        <v>6.1977396272615977</v>
      </c>
      <c r="U94" s="77">
        <f>M94*T94</f>
        <v>252.24800282954703</v>
      </c>
      <c r="V94" s="77">
        <f>V89</f>
        <v>2.606855262361083</v>
      </c>
      <c r="W94" s="77">
        <f>M94*V94</f>
        <v>106.09900917809608</v>
      </c>
      <c r="X94" s="77">
        <f>Q94+S94+U94+W94</f>
        <v>1529.8991044322217</v>
      </c>
      <c r="Y94" s="77">
        <f>X94/M94</f>
        <v>37.589658585558269</v>
      </c>
    </row>
    <row r="95" spans="1:25" x14ac:dyDescent="0.25">
      <c r="A95" s="86" t="s">
        <v>54</v>
      </c>
      <c r="B95" s="4">
        <f t="shared" si="17"/>
        <v>0</v>
      </c>
      <c r="C95" s="3"/>
      <c r="D95" s="3"/>
      <c r="E95" s="3"/>
      <c r="F95" s="4"/>
      <c r="G95" s="37"/>
      <c r="H95" s="64"/>
      <c r="I95" s="64"/>
      <c r="J95" s="64"/>
      <c r="K95" s="64"/>
      <c r="L95" s="64"/>
      <c r="M95" s="65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</row>
    <row r="96" spans="1:25" x14ac:dyDescent="0.25">
      <c r="A96" s="84" t="s">
        <v>142</v>
      </c>
      <c r="B96" s="4">
        <f t="shared" si="17"/>
        <v>0.9</v>
      </c>
      <c r="C96" s="4">
        <v>1</v>
      </c>
      <c r="D96" s="4">
        <v>1</v>
      </c>
      <c r="E96" s="4">
        <v>1</v>
      </c>
      <c r="F96" s="4">
        <f>'Klaf koeficients'!B18</f>
        <v>0.9</v>
      </c>
      <c r="G96" s="37" t="s">
        <v>73</v>
      </c>
      <c r="H96" s="61">
        <f>I96*J96/1000000</f>
        <v>0.72</v>
      </c>
      <c r="I96" s="61">
        <v>1200</v>
      </c>
      <c r="J96" s="61">
        <v>600</v>
      </c>
      <c r="K96" s="61">
        <v>200</v>
      </c>
      <c r="L96" s="64"/>
      <c r="M96" s="65"/>
      <c r="N96" s="61">
        <v>235</v>
      </c>
      <c r="O96" s="61">
        <f>N96*B96</f>
        <v>211.5</v>
      </c>
      <c r="P96" s="64"/>
      <c r="Q96" s="64"/>
      <c r="R96" s="64"/>
      <c r="S96" s="64"/>
      <c r="T96" s="64"/>
      <c r="U96" s="64"/>
      <c r="V96" s="64"/>
      <c r="W96" s="64"/>
      <c r="X96" s="64"/>
      <c r="Y96" s="64"/>
    </row>
    <row r="97" spans="1:25" x14ac:dyDescent="0.25">
      <c r="A97" s="84" t="s">
        <v>143</v>
      </c>
      <c r="B97" s="4">
        <f t="shared" si="17"/>
        <v>0.9</v>
      </c>
      <c r="C97" s="4">
        <v>1</v>
      </c>
      <c r="D97" s="4">
        <v>1</v>
      </c>
      <c r="E97" s="4">
        <v>1</v>
      </c>
      <c r="F97" s="4">
        <f>F96</f>
        <v>0.9</v>
      </c>
      <c r="G97" s="37" t="s">
        <v>73</v>
      </c>
      <c r="H97" s="61">
        <f t="shared" ref="H97:H99" si="19">I97*J97/1000000</f>
        <v>0.77</v>
      </c>
      <c r="I97" s="61">
        <v>1400</v>
      </c>
      <c r="J97" s="61">
        <v>550</v>
      </c>
      <c r="K97" s="61">
        <v>220</v>
      </c>
      <c r="L97" s="64"/>
      <c r="M97" s="65"/>
      <c r="N97" s="61">
        <v>380</v>
      </c>
      <c r="O97" s="61">
        <f>N97*B97</f>
        <v>342</v>
      </c>
      <c r="P97" s="64"/>
      <c r="Q97" s="64"/>
      <c r="R97" s="64"/>
      <c r="S97" s="64"/>
      <c r="T97" s="64"/>
      <c r="U97" s="64"/>
      <c r="V97" s="64"/>
      <c r="W97" s="64"/>
      <c r="X97" s="64"/>
      <c r="Y97" s="64"/>
    </row>
    <row r="98" spans="1:25" x14ac:dyDescent="0.25">
      <c r="A98" s="84" t="s">
        <v>144</v>
      </c>
      <c r="B98" s="4">
        <f t="shared" si="17"/>
        <v>0.9</v>
      </c>
      <c r="C98" s="4">
        <v>1</v>
      </c>
      <c r="D98" s="4">
        <v>1</v>
      </c>
      <c r="E98" s="4">
        <v>1</v>
      </c>
      <c r="F98" s="4">
        <f>F97</f>
        <v>0.9</v>
      </c>
      <c r="G98" s="37" t="s">
        <v>73</v>
      </c>
      <c r="H98" s="61">
        <f t="shared" si="19"/>
        <v>0.77</v>
      </c>
      <c r="I98" s="61">
        <v>1400</v>
      </c>
      <c r="J98" s="61">
        <v>550</v>
      </c>
      <c r="K98" s="61">
        <v>220</v>
      </c>
      <c r="L98" s="64"/>
      <c r="M98" s="65"/>
      <c r="N98" s="61">
        <v>120</v>
      </c>
      <c r="O98" s="61">
        <f>N98*B98</f>
        <v>108</v>
      </c>
      <c r="P98" s="64"/>
      <c r="Q98" s="64"/>
      <c r="R98" s="64"/>
      <c r="S98" s="64"/>
      <c r="T98" s="64"/>
      <c r="U98" s="64"/>
      <c r="V98" s="64"/>
      <c r="W98" s="64"/>
      <c r="X98" s="64"/>
      <c r="Y98" s="64"/>
    </row>
    <row r="99" spans="1:25" x14ac:dyDescent="0.25">
      <c r="A99" s="84" t="s">
        <v>145</v>
      </c>
      <c r="B99" s="4">
        <f t="shared" si="17"/>
        <v>0.9</v>
      </c>
      <c r="C99" s="4">
        <v>1</v>
      </c>
      <c r="D99" s="4">
        <v>1</v>
      </c>
      <c r="E99" s="4">
        <v>1</v>
      </c>
      <c r="F99" s="4">
        <f>F98</f>
        <v>0.9</v>
      </c>
      <c r="G99" s="37" t="s">
        <v>73</v>
      </c>
      <c r="H99" s="61">
        <f t="shared" si="19"/>
        <v>0.72</v>
      </c>
      <c r="I99" s="61">
        <v>1200</v>
      </c>
      <c r="J99" s="61">
        <v>600</v>
      </c>
      <c r="K99" s="61">
        <v>200</v>
      </c>
      <c r="L99" s="64"/>
      <c r="M99" s="65"/>
      <c r="N99" s="61">
        <v>60</v>
      </c>
      <c r="O99" s="61">
        <f>N99*B99</f>
        <v>54</v>
      </c>
      <c r="P99" s="64"/>
      <c r="Q99" s="64"/>
      <c r="R99" s="64"/>
      <c r="S99" s="64"/>
      <c r="T99" s="64"/>
      <c r="U99" s="64"/>
      <c r="V99" s="64"/>
      <c r="W99" s="64"/>
      <c r="X99" s="64"/>
      <c r="Y99" s="64"/>
    </row>
    <row r="100" spans="1:25" x14ac:dyDescent="0.25">
      <c r="A100" s="85" t="s">
        <v>72</v>
      </c>
      <c r="B100" s="78"/>
      <c r="C100" s="79"/>
      <c r="D100" s="79"/>
      <c r="E100" s="79"/>
      <c r="F100" s="78"/>
      <c r="G100" s="80"/>
      <c r="H100" s="68"/>
      <c r="I100" s="68"/>
      <c r="J100" s="68"/>
      <c r="K100" s="68"/>
      <c r="L100" s="70"/>
      <c r="M100" s="71">
        <v>55.6</v>
      </c>
      <c r="N100" s="71">
        <f>SUM(N96:N99)</f>
        <v>795</v>
      </c>
      <c r="O100" s="71">
        <f>SUM(O96:O99)</f>
        <v>715.5</v>
      </c>
      <c r="P100" s="77">
        <f>P94</f>
        <v>1.1017494516041644</v>
      </c>
      <c r="Q100" s="77">
        <f>O100*P100</f>
        <v>788.30173262277958</v>
      </c>
      <c r="R100" s="77">
        <f>R94</f>
        <v>9.5382858067326239</v>
      </c>
      <c r="S100" s="77">
        <f>M100*R100</f>
        <v>530.3286908543339</v>
      </c>
      <c r="T100" s="77">
        <f>T94</f>
        <v>6.1977396272615977</v>
      </c>
      <c r="U100" s="77">
        <f>M100*T100</f>
        <v>344.59432327574484</v>
      </c>
      <c r="V100" s="77">
        <f>V94</f>
        <v>2.606855262361083</v>
      </c>
      <c r="W100" s="77">
        <f>M100*V100</f>
        <v>144.94115258727621</v>
      </c>
      <c r="X100" s="77">
        <f>Q100+S100+U100+W100</f>
        <v>1808.1658993401345</v>
      </c>
      <c r="Y100" s="77">
        <f>X100/M100</f>
        <v>32.520969412592343</v>
      </c>
    </row>
    <row r="101" spans="1:25" x14ac:dyDescent="0.25">
      <c r="A101" s="86" t="s">
        <v>55</v>
      </c>
      <c r="B101" s="4">
        <f t="shared" si="17"/>
        <v>0</v>
      </c>
      <c r="C101" s="3"/>
      <c r="D101" s="3"/>
      <c r="E101" s="3"/>
      <c r="F101" s="4"/>
      <c r="G101" s="37"/>
      <c r="H101" s="64"/>
      <c r="I101" s="64"/>
      <c r="J101" s="64"/>
      <c r="K101" s="64"/>
      <c r="L101" s="64"/>
      <c r="M101" s="65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</row>
    <row r="102" spans="1:25" x14ac:dyDescent="0.25">
      <c r="A102" s="84" t="s">
        <v>142</v>
      </c>
      <c r="B102" s="4">
        <f t="shared" si="17"/>
        <v>0.9</v>
      </c>
      <c r="C102" s="4">
        <v>1</v>
      </c>
      <c r="D102" s="4">
        <v>1</v>
      </c>
      <c r="E102" s="4">
        <v>1</v>
      </c>
      <c r="F102" s="4">
        <f>'Klaf koeficients'!B18</f>
        <v>0.9</v>
      </c>
      <c r="G102" s="37" t="s">
        <v>73</v>
      </c>
      <c r="H102" s="61">
        <f>I102*J102/1000000</f>
        <v>0.72</v>
      </c>
      <c r="I102" s="61">
        <v>1200</v>
      </c>
      <c r="J102" s="61">
        <v>600</v>
      </c>
      <c r="K102" s="61">
        <v>200</v>
      </c>
      <c r="L102" s="64"/>
      <c r="M102" s="65"/>
      <c r="N102" s="61">
        <v>70</v>
      </c>
      <c r="O102" s="61">
        <f>N102*B102</f>
        <v>63</v>
      </c>
      <c r="P102" s="64"/>
      <c r="Q102" s="64"/>
      <c r="R102" s="64"/>
      <c r="S102" s="64"/>
      <c r="T102" s="64"/>
      <c r="U102" s="64"/>
      <c r="V102" s="64"/>
      <c r="W102" s="64"/>
      <c r="X102" s="64"/>
      <c r="Y102" s="64"/>
    </row>
    <row r="103" spans="1:25" x14ac:dyDescent="0.25">
      <c r="A103" s="84" t="s">
        <v>143</v>
      </c>
      <c r="B103" s="4">
        <f t="shared" si="17"/>
        <v>0.9</v>
      </c>
      <c r="C103" s="4">
        <v>1</v>
      </c>
      <c r="D103" s="4">
        <v>1</v>
      </c>
      <c r="E103" s="4">
        <v>1</v>
      </c>
      <c r="F103" s="4">
        <f>F102</f>
        <v>0.9</v>
      </c>
      <c r="G103" s="37" t="s">
        <v>73</v>
      </c>
      <c r="H103" s="61">
        <f t="shared" ref="H103:H105" si="20">I103*J103/1000000</f>
        <v>0.77</v>
      </c>
      <c r="I103" s="61">
        <v>1400</v>
      </c>
      <c r="J103" s="61">
        <v>550</v>
      </c>
      <c r="K103" s="61">
        <v>220</v>
      </c>
      <c r="L103" s="64"/>
      <c r="M103" s="65"/>
      <c r="N103" s="61">
        <v>120</v>
      </c>
      <c r="O103" s="61">
        <f>N103*B103</f>
        <v>108</v>
      </c>
      <c r="P103" s="64"/>
      <c r="Q103" s="64"/>
      <c r="R103" s="64"/>
      <c r="S103" s="64"/>
      <c r="T103" s="64"/>
      <c r="U103" s="64"/>
      <c r="V103" s="64"/>
      <c r="W103" s="64"/>
      <c r="X103" s="64"/>
      <c r="Y103" s="64"/>
    </row>
    <row r="104" spans="1:25" x14ac:dyDescent="0.25">
      <c r="A104" s="84" t="s">
        <v>144</v>
      </c>
      <c r="B104" s="4">
        <f t="shared" si="17"/>
        <v>0.9</v>
      </c>
      <c r="C104" s="4">
        <v>1</v>
      </c>
      <c r="D104" s="4">
        <v>1</v>
      </c>
      <c r="E104" s="4">
        <v>1</v>
      </c>
      <c r="F104" s="4">
        <f>F103</f>
        <v>0.9</v>
      </c>
      <c r="G104" s="37" t="s">
        <v>73</v>
      </c>
      <c r="H104" s="61">
        <f t="shared" si="20"/>
        <v>0.77</v>
      </c>
      <c r="I104" s="61">
        <v>1400</v>
      </c>
      <c r="J104" s="61">
        <v>550</v>
      </c>
      <c r="K104" s="61">
        <v>220</v>
      </c>
      <c r="L104" s="64"/>
      <c r="M104" s="65"/>
      <c r="N104" s="61">
        <v>80</v>
      </c>
      <c r="O104" s="61">
        <f>N104*B104</f>
        <v>72</v>
      </c>
      <c r="P104" s="64"/>
      <c r="Q104" s="64"/>
      <c r="R104" s="64"/>
      <c r="S104" s="64"/>
      <c r="T104" s="64"/>
      <c r="U104" s="64"/>
      <c r="V104" s="64"/>
      <c r="W104" s="64"/>
      <c r="X104" s="64"/>
      <c r="Y104" s="64"/>
    </row>
    <row r="105" spans="1:25" x14ac:dyDescent="0.25">
      <c r="A105" s="84" t="s">
        <v>145</v>
      </c>
      <c r="B105" s="4">
        <f t="shared" si="17"/>
        <v>0.9</v>
      </c>
      <c r="C105" s="4">
        <v>1</v>
      </c>
      <c r="D105" s="4">
        <v>1</v>
      </c>
      <c r="E105" s="4">
        <v>1</v>
      </c>
      <c r="F105" s="4">
        <f>F104</f>
        <v>0.9</v>
      </c>
      <c r="G105" s="37" t="s">
        <v>73</v>
      </c>
      <c r="H105" s="61">
        <f t="shared" si="20"/>
        <v>0.72</v>
      </c>
      <c r="I105" s="61">
        <v>1200</v>
      </c>
      <c r="J105" s="61">
        <v>600</v>
      </c>
      <c r="K105" s="61">
        <v>200</v>
      </c>
      <c r="L105" s="64"/>
      <c r="M105" s="65"/>
      <c r="N105" s="61">
        <v>90</v>
      </c>
      <c r="O105" s="61">
        <f>N105*B105</f>
        <v>81</v>
      </c>
      <c r="P105" s="64"/>
      <c r="Q105" s="64"/>
      <c r="R105" s="64"/>
      <c r="S105" s="64"/>
      <c r="T105" s="64"/>
      <c r="U105" s="64"/>
      <c r="V105" s="64"/>
      <c r="W105" s="64"/>
      <c r="X105" s="64"/>
      <c r="Y105" s="64"/>
    </row>
    <row r="106" spans="1:25" x14ac:dyDescent="0.25">
      <c r="A106" s="85" t="s">
        <v>72</v>
      </c>
      <c r="B106" s="78"/>
      <c r="C106" s="79"/>
      <c r="D106" s="79"/>
      <c r="E106" s="79"/>
      <c r="F106" s="78"/>
      <c r="G106" s="80"/>
      <c r="H106" s="68"/>
      <c r="I106" s="68"/>
      <c r="J106" s="68"/>
      <c r="K106" s="68"/>
      <c r="L106" s="70"/>
      <c r="M106" s="71">
        <v>56.8</v>
      </c>
      <c r="N106" s="71">
        <f>SUM(N102:N105)</f>
        <v>360</v>
      </c>
      <c r="O106" s="71">
        <f>SUM(O102:O105)</f>
        <v>324</v>
      </c>
      <c r="P106" s="77">
        <f>P100</f>
        <v>1.1017494516041644</v>
      </c>
      <c r="Q106" s="77">
        <f>O106*P106</f>
        <v>356.96682231974927</v>
      </c>
      <c r="R106" s="77">
        <f>R100</f>
        <v>9.5382858067326239</v>
      </c>
      <c r="S106" s="77">
        <f>M106*R106</f>
        <v>541.77463382241297</v>
      </c>
      <c r="T106" s="77">
        <f>T100</f>
        <v>6.1977396272615977</v>
      </c>
      <c r="U106" s="77">
        <f>M106*T106</f>
        <v>352.03161082845872</v>
      </c>
      <c r="V106" s="77">
        <f>V100</f>
        <v>2.606855262361083</v>
      </c>
      <c r="W106" s="77">
        <f>M106*V106</f>
        <v>148.06937890210952</v>
      </c>
      <c r="X106" s="77">
        <f>Q106+S106+U106+W106</f>
        <v>1398.8424458727304</v>
      </c>
      <c r="Y106" s="77">
        <f>X106/M106</f>
        <v>24.627507849872014</v>
      </c>
    </row>
    <row r="107" spans="1:25" x14ac:dyDescent="0.25">
      <c r="A107" s="86" t="s">
        <v>56</v>
      </c>
      <c r="B107" s="4">
        <f t="shared" si="17"/>
        <v>0</v>
      </c>
      <c r="C107" s="3"/>
      <c r="D107" s="3"/>
      <c r="E107" s="3"/>
      <c r="F107" s="4"/>
      <c r="G107" s="37"/>
      <c r="H107" s="64"/>
      <c r="I107" s="64"/>
      <c r="J107" s="64"/>
      <c r="K107" s="64"/>
      <c r="L107" s="64"/>
      <c r="M107" s="65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</row>
    <row r="108" spans="1:25" x14ac:dyDescent="0.25">
      <c r="A108" s="84" t="s">
        <v>142</v>
      </c>
      <c r="B108" s="4">
        <f t="shared" si="17"/>
        <v>0.9</v>
      </c>
      <c r="C108" s="4">
        <v>1</v>
      </c>
      <c r="D108" s="4">
        <v>1</v>
      </c>
      <c r="E108" s="4">
        <v>1</v>
      </c>
      <c r="F108" s="4">
        <f>'Klaf koeficients'!B6</f>
        <v>0.9</v>
      </c>
      <c r="G108" s="37" t="s">
        <v>73</v>
      </c>
      <c r="H108" s="61">
        <f>I108*J108/1000000</f>
        <v>0.72</v>
      </c>
      <c r="I108" s="61">
        <v>1200</v>
      </c>
      <c r="J108" s="61">
        <v>600</v>
      </c>
      <c r="K108" s="61">
        <v>200</v>
      </c>
      <c r="L108" s="64"/>
      <c r="M108" s="65"/>
      <c r="N108" s="61">
        <v>120</v>
      </c>
      <c r="O108" s="61">
        <f>N108*B108</f>
        <v>108</v>
      </c>
      <c r="P108" s="64"/>
      <c r="Q108" s="64"/>
      <c r="R108" s="64"/>
      <c r="S108" s="64"/>
      <c r="T108" s="64"/>
      <c r="U108" s="64"/>
      <c r="V108" s="64"/>
      <c r="W108" s="64"/>
      <c r="X108" s="64"/>
      <c r="Y108" s="64"/>
    </row>
    <row r="109" spans="1:25" x14ac:dyDescent="0.25">
      <c r="A109" s="84" t="s">
        <v>143</v>
      </c>
      <c r="B109" s="4">
        <f t="shared" si="17"/>
        <v>0.9</v>
      </c>
      <c r="C109" s="4">
        <v>1</v>
      </c>
      <c r="D109" s="4">
        <v>1</v>
      </c>
      <c r="E109" s="4">
        <v>1</v>
      </c>
      <c r="F109" s="4">
        <f>F108</f>
        <v>0.9</v>
      </c>
      <c r="G109" s="37" t="s">
        <v>73</v>
      </c>
      <c r="H109" s="61">
        <f t="shared" ref="H109:H111" si="21">I109*J109/1000000</f>
        <v>0.77</v>
      </c>
      <c r="I109" s="61">
        <v>1400</v>
      </c>
      <c r="J109" s="61">
        <v>550</v>
      </c>
      <c r="K109" s="61">
        <v>220</v>
      </c>
      <c r="L109" s="64"/>
      <c r="M109" s="65"/>
      <c r="N109" s="61">
        <v>90</v>
      </c>
      <c r="O109" s="61">
        <f>N109*B109</f>
        <v>81</v>
      </c>
      <c r="P109" s="64"/>
      <c r="Q109" s="64"/>
      <c r="R109" s="64"/>
      <c r="S109" s="64"/>
      <c r="T109" s="64"/>
      <c r="U109" s="64"/>
      <c r="V109" s="64"/>
      <c r="W109" s="64"/>
      <c r="X109" s="64"/>
      <c r="Y109" s="64"/>
    </row>
    <row r="110" spans="1:25" x14ac:dyDescent="0.25">
      <c r="A110" s="84" t="s">
        <v>144</v>
      </c>
      <c r="B110" s="4">
        <f t="shared" si="17"/>
        <v>0.9</v>
      </c>
      <c r="C110" s="4">
        <v>1</v>
      </c>
      <c r="D110" s="4">
        <v>1</v>
      </c>
      <c r="E110" s="4">
        <v>1</v>
      </c>
      <c r="F110" s="4">
        <f>F109</f>
        <v>0.9</v>
      </c>
      <c r="G110" s="37" t="s">
        <v>73</v>
      </c>
      <c r="H110" s="61">
        <f t="shared" si="21"/>
        <v>0.77</v>
      </c>
      <c r="I110" s="61">
        <v>1400</v>
      </c>
      <c r="J110" s="61">
        <v>550</v>
      </c>
      <c r="K110" s="61">
        <v>220</v>
      </c>
      <c r="L110" s="64"/>
      <c r="M110" s="65"/>
      <c r="N110" s="61">
        <v>110</v>
      </c>
      <c r="O110" s="61">
        <f>N110*B110</f>
        <v>99</v>
      </c>
      <c r="P110" s="64"/>
      <c r="Q110" s="64"/>
      <c r="R110" s="64"/>
      <c r="S110" s="64"/>
      <c r="T110" s="64"/>
      <c r="U110" s="64"/>
      <c r="V110" s="64"/>
      <c r="W110" s="64"/>
      <c r="X110" s="64"/>
      <c r="Y110" s="64"/>
    </row>
    <row r="111" spans="1:25" x14ac:dyDescent="0.25">
      <c r="A111" s="84" t="s">
        <v>145</v>
      </c>
      <c r="B111" s="4">
        <f t="shared" si="17"/>
        <v>0.9</v>
      </c>
      <c r="C111" s="4">
        <v>1</v>
      </c>
      <c r="D111" s="4">
        <v>1</v>
      </c>
      <c r="E111" s="4">
        <v>1</v>
      </c>
      <c r="F111" s="4">
        <f>F110</f>
        <v>0.9</v>
      </c>
      <c r="G111" s="37" t="s">
        <v>73</v>
      </c>
      <c r="H111" s="61">
        <f t="shared" si="21"/>
        <v>0.72</v>
      </c>
      <c r="I111" s="61">
        <v>1200</v>
      </c>
      <c r="J111" s="61">
        <v>600</v>
      </c>
      <c r="K111" s="61">
        <v>200</v>
      </c>
      <c r="L111" s="64"/>
      <c r="M111" s="65"/>
      <c r="N111" s="61">
        <v>80</v>
      </c>
      <c r="O111" s="61">
        <f>N111*B111</f>
        <v>72</v>
      </c>
      <c r="P111" s="64"/>
      <c r="Q111" s="64"/>
      <c r="R111" s="64"/>
      <c r="S111" s="64"/>
      <c r="T111" s="64"/>
      <c r="U111" s="64"/>
      <c r="V111" s="64"/>
      <c r="W111" s="64"/>
      <c r="X111" s="64"/>
      <c r="Y111" s="64"/>
    </row>
    <row r="112" spans="1:25" x14ac:dyDescent="0.25">
      <c r="A112" s="85" t="s">
        <v>72</v>
      </c>
      <c r="B112" s="78"/>
      <c r="C112" s="79"/>
      <c r="D112" s="79"/>
      <c r="E112" s="79"/>
      <c r="F112" s="78"/>
      <c r="G112" s="80"/>
      <c r="H112" s="90"/>
      <c r="I112" s="90"/>
      <c r="J112" s="90"/>
      <c r="K112" s="90"/>
      <c r="L112" s="91"/>
      <c r="M112" s="92">
        <v>52.6</v>
      </c>
      <c r="N112" s="92">
        <f>SUM(N108:N111)</f>
        <v>400</v>
      </c>
      <c r="O112" s="92">
        <f>SUM(O108:O111)</f>
        <v>360</v>
      </c>
      <c r="P112" s="76">
        <f>P106</f>
        <v>1.1017494516041644</v>
      </c>
      <c r="Q112" s="76">
        <f>O112*P112</f>
        <v>396.62980257749916</v>
      </c>
      <c r="R112" s="76">
        <f>R106</f>
        <v>9.5382858067326239</v>
      </c>
      <c r="S112" s="76">
        <f>M112*R112</f>
        <v>501.71383343413601</v>
      </c>
      <c r="T112" s="76">
        <f>T106</f>
        <v>6.1977396272615977</v>
      </c>
      <c r="U112" s="76">
        <f>M112*T112</f>
        <v>326.00110439396002</v>
      </c>
      <c r="V112" s="76">
        <f>V106</f>
        <v>2.606855262361083</v>
      </c>
      <c r="W112" s="76">
        <f>M112*V112</f>
        <v>137.12058680019297</v>
      </c>
      <c r="X112" s="76">
        <f>Q112+S112+U112+W112</f>
        <v>1361.4653272057883</v>
      </c>
      <c r="Y112" s="76">
        <f>X112/M112</f>
        <v>25.883371239653769</v>
      </c>
    </row>
    <row r="113" spans="1:25" ht="39" customHeight="1" x14ac:dyDescent="0.25">
      <c r="A113" s="82" t="s">
        <v>37</v>
      </c>
      <c r="B113" s="67"/>
      <c r="C113" s="67"/>
      <c r="D113" s="67"/>
      <c r="E113" s="67"/>
      <c r="F113" s="67"/>
      <c r="G113" s="74" t="s">
        <v>68</v>
      </c>
      <c r="H113" s="73" t="s">
        <v>210</v>
      </c>
      <c r="I113" s="73" t="s">
        <v>211</v>
      </c>
      <c r="J113" s="73" t="s">
        <v>212</v>
      </c>
      <c r="K113" s="73" t="s">
        <v>213</v>
      </c>
      <c r="L113" s="74" t="s">
        <v>69</v>
      </c>
      <c r="M113" s="74" t="s">
        <v>146</v>
      </c>
      <c r="N113" s="74" t="s">
        <v>71</v>
      </c>
      <c r="O113" s="73" t="s">
        <v>70</v>
      </c>
      <c r="P113" s="74" t="s">
        <v>214</v>
      </c>
      <c r="Q113" s="74" t="s">
        <v>215</v>
      </c>
      <c r="R113" s="74" t="s">
        <v>216</v>
      </c>
      <c r="S113" s="74" t="s">
        <v>217</v>
      </c>
      <c r="T113" s="74" t="s">
        <v>218</v>
      </c>
      <c r="U113" s="74" t="s">
        <v>219</v>
      </c>
      <c r="V113" s="74" t="s">
        <v>220</v>
      </c>
      <c r="W113" s="74" t="s">
        <v>221</v>
      </c>
      <c r="X113" s="74" t="s">
        <v>222</v>
      </c>
      <c r="Y113" s="74" t="s">
        <v>223</v>
      </c>
    </row>
    <row r="114" spans="1:25" x14ac:dyDescent="0.25">
      <c r="A114" s="86" t="s">
        <v>57</v>
      </c>
      <c r="B114" s="66">
        <f t="shared" si="17"/>
        <v>0</v>
      </c>
      <c r="C114" s="33"/>
      <c r="D114" s="33"/>
      <c r="E114" s="33"/>
      <c r="F114" s="9"/>
      <c r="G114" s="36"/>
      <c r="H114" s="60"/>
      <c r="I114" s="60"/>
      <c r="J114" s="60"/>
      <c r="K114" s="60"/>
      <c r="L114" s="60"/>
      <c r="M114" s="62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1:25" x14ac:dyDescent="0.25">
      <c r="A115" s="84" t="s">
        <v>142</v>
      </c>
      <c r="B115" s="35">
        <f t="shared" si="17"/>
        <v>0.9</v>
      </c>
      <c r="C115" s="4">
        <v>1</v>
      </c>
      <c r="D115" s="4">
        <v>1</v>
      </c>
      <c r="E115" s="4">
        <v>1</v>
      </c>
      <c r="F115" s="4">
        <f>'Klaf koeficients'!B18</f>
        <v>0.9</v>
      </c>
      <c r="G115" s="37" t="s">
        <v>73</v>
      </c>
      <c r="H115" s="61">
        <f>I115*J115/1000000</f>
        <v>0.72</v>
      </c>
      <c r="I115" s="61">
        <v>1200</v>
      </c>
      <c r="J115" s="61">
        <v>600</v>
      </c>
      <c r="K115" s="61">
        <v>200</v>
      </c>
      <c r="L115" s="64"/>
      <c r="M115" s="65"/>
      <c r="N115" s="61">
        <v>120</v>
      </c>
      <c r="O115" s="61">
        <f>N115*B115</f>
        <v>108</v>
      </c>
      <c r="P115" s="64"/>
      <c r="Q115" s="64"/>
      <c r="R115" s="64"/>
      <c r="S115" s="64"/>
      <c r="T115" s="64"/>
      <c r="U115" s="64"/>
      <c r="V115" s="64"/>
      <c r="W115" s="64"/>
      <c r="X115" s="64"/>
      <c r="Y115" s="64"/>
    </row>
    <row r="116" spans="1:25" x14ac:dyDescent="0.25">
      <c r="A116" s="84" t="s">
        <v>143</v>
      </c>
      <c r="B116" s="35">
        <f t="shared" si="17"/>
        <v>0.9</v>
      </c>
      <c r="C116" s="4">
        <v>1</v>
      </c>
      <c r="D116" s="4">
        <v>1</v>
      </c>
      <c r="E116" s="4">
        <v>1</v>
      </c>
      <c r="F116" s="4">
        <f>F115</f>
        <v>0.9</v>
      </c>
      <c r="G116" s="37" t="s">
        <v>73</v>
      </c>
      <c r="H116" s="61">
        <f t="shared" ref="H116:H118" si="22">I116*J116/1000000</f>
        <v>0.77</v>
      </c>
      <c r="I116" s="61">
        <v>1400</v>
      </c>
      <c r="J116" s="61">
        <v>550</v>
      </c>
      <c r="K116" s="61">
        <v>220</v>
      </c>
      <c r="L116" s="64"/>
      <c r="M116" s="65"/>
      <c r="N116" s="61">
        <v>90</v>
      </c>
      <c r="O116" s="61">
        <f>N116*B116</f>
        <v>81</v>
      </c>
      <c r="P116" s="64"/>
      <c r="Q116" s="64"/>
      <c r="R116" s="64"/>
      <c r="S116" s="64"/>
      <c r="T116" s="64"/>
      <c r="U116" s="64"/>
      <c r="V116" s="64"/>
      <c r="W116" s="64"/>
      <c r="X116" s="64"/>
      <c r="Y116" s="64"/>
    </row>
    <row r="117" spans="1:25" x14ac:dyDescent="0.25">
      <c r="A117" s="84" t="s">
        <v>144</v>
      </c>
      <c r="B117" s="35">
        <f t="shared" si="17"/>
        <v>0.9</v>
      </c>
      <c r="C117" s="4">
        <v>1</v>
      </c>
      <c r="D117" s="4">
        <v>1</v>
      </c>
      <c r="E117" s="4">
        <v>1</v>
      </c>
      <c r="F117" s="4">
        <f>F116</f>
        <v>0.9</v>
      </c>
      <c r="G117" s="37" t="s">
        <v>73</v>
      </c>
      <c r="H117" s="61">
        <f t="shared" si="22"/>
        <v>0.77</v>
      </c>
      <c r="I117" s="61">
        <v>1400</v>
      </c>
      <c r="J117" s="61">
        <v>550</v>
      </c>
      <c r="K117" s="61">
        <v>220</v>
      </c>
      <c r="L117" s="64"/>
      <c r="M117" s="65"/>
      <c r="N117" s="61">
        <v>90</v>
      </c>
      <c r="O117" s="61">
        <f>N117*B117</f>
        <v>81</v>
      </c>
      <c r="P117" s="64"/>
      <c r="Q117" s="64"/>
      <c r="R117" s="64"/>
      <c r="S117" s="64"/>
      <c r="T117" s="64"/>
      <c r="U117" s="64"/>
      <c r="V117" s="64"/>
      <c r="W117" s="64"/>
      <c r="X117" s="64"/>
      <c r="Y117" s="64"/>
    </row>
    <row r="118" spans="1:25" x14ac:dyDescent="0.25">
      <c r="A118" s="84" t="s">
        <v>145</v>
      </c>
      <c r="B118" s="35">
        <f t="shared" si="17"/>
        <v>0.9</v>
      </c>
      <c r="C118" s="4">
        <v>1</v>
      </c>
      <c r="D118" s="4">
        <v>1</v>
      </c>
      <c r="E118" s="4">
        <v>1</v>
      </c>
      <c r="F118" s="4">
        <f>F117</f>
        <v>0.9</v>
      </c>
      <c r="G118" s="37" t="s">
        <v>73</v>
      </c>
      <c r="H118" s="61">
        <f t="shared" si="22"/>
        <v>0.72</v>
      </c>
      <c r="I118" s="61">
        <v>1200</v>
      </c>
      <c r="J118" s="61">
        <v>600</v>
      </c>
      <c r="K118" s="61">
        <v>200</v>
      </c>
      <c r="L118" s="64"/>
      <c r="M118" s="65"/>
      <c r="N118" s="61">
        <v>140</v>
      </c>
      <c r="O118" s="61">
        <f>N118*B118</f>
        <v>126</v>
      </c>
      <c r="P118" s="64"/>
      <c r="Q118" s="64"/>
      <c r="R118" s="64"/>
      <c r="S118" s="64"/>
      <c r="T118" s="64"/>
      <c r="U118" s="64"/>
      <c r="V118" s="64"/>
      <c r="W118" s="64"/>
      <c r="X118" s="64"/>
      <c r="Y118" s="64"/>
    </row>
    <row r="119" spans="1:25" x14ac:dyDescent="0.25">
      <c r="A119" s="85" t="s">
        <v>72</v>
      </c>
      <c r="B119" s="89"/>
      <c r="C119" s="79"/>
      <c r="D119" s="79"/>
      <c r="E119" s="79"/>
      <c r="F119" s="78"/>
      <c r="G119" s="80"/>
      <c r="H119" s="68"/>
      <c r="I119" s="68"/>
      <c r="J119" s="68"/>
      <c r="K119" s="68"/>
      <c r="L119" s="70"/>
      <c r="M119" s="71">
        <v>54.8</v>
      </c>
      <c r="N119" s="71">
        <f>SUM(N115:N118)</f>
        <v>440</v>
      </c>
      <c r="O119" s="71">
        <f>SUM(O115:O118)</f>
        <v>396</v>
      </c>
      <c r="P119" s="77">
        <f>P112</f>
        <v>1.1017494516041644</v>
      </c>
      <c r="Q119" s="77">
        <f>O119*P119</f>
        <v>436.29278283524911</v>
      </c>
      <c r="R119" s="77">
        <f>R112</f>
        <v>9.5382858067326239</v>
      </c>
      <c r="S119" s="77">
        <f>M119*R119</f>
        <v>522.69806220894782</v>
      </c>
      <c r="T119" s="77">
        <f>T112</f>
        <v>6.1977396272615977</v>
      </c>
      <c r="U119" s="77">
        <f>M119*T119</f>
        <v>339.63613157393553</v>
      </c>
      <c r="V119" s="77">
        <f>V112</f>
        <v>2.606855262361083</v>
      </c>
      <c r="W119" s="77">
        <f>M119*V119</f>
        <v>142.85566837738733</v>
      </c>
      <c r="X119" s="77">
        <f>Q119+S119+U119+W119</f>
        <v>1441.4826449955196</v>
      </c>
      <c r="Y119" s="77">
        <f>X119/M119</f>
        <v>26.304427828385396</v>
      </c>
    </row>
    <row r="120" spans="1:25" x14ac:dyDescent="0.25">
      <c r="A120" s="86" t="s">
        <v>58</v>
      </c>
      <c r="B120" s="35">
        <f t="shared" si="17"/>
        <v>0</v>
      </c>
      <c r="C120" s="3"/>
      <c r="D120" s="3"/>
      <c r="E120" s="3"/>
      <c r="F120" s="4"/>
      <c r="G120" s="37"/>
      <c r="H120" s="64"/>
      <c r="I120" s="64"/>
      <c r="J120" s="64"/>
      <c r="K120" s="64"/>
      <c r="L120" s="64"/>
      <c r="M120" s="65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</row>
    <row r="121" spans="1:25" x14ac:dyDescent="0.25">
      <c r="A121" s="84" t="s">
        <v>142</v>
      </c>
      <c r="B121" s="35">
        <f t="shared" si="17"/>
        <v>0.9</v>
      </c>
      <c r="C121" s="4">
        <v>1</v>
      </c>
      <c r="D121" s="4">
        <v>1</v>
      </c>
      <c r="E121" s="4">
        <v>1</v>
      </c>
      <c r="F121" s="4">
        <f>'Klaf koeficients'!B18</f>
        <v>0.9</v>
      </c>
      <c r="G121" s="37" t="s">
        <v>73</v>
      </c>
      <c r="H121" s="61">
        <f>I121*J121/1000000</f>
        <v>0.72</v>
      </c>
      <c r="I121" s="61">
        <v>1200</v>
      </c>
      <c r="J121" s="61">
        <v>600</v>
      </c>
      <c r="K121" s="61">
        <v>200</v>
      </c>
      <c r="L121" s="64"/>
      <c r="M121" s="65"/>
      <c r="N121" s="61">
        <v>140</v>
      </c>
      <c r="O121" s="61">
        <f>N121*B121</f>
        <v>126</v>
      </c>
      <c r="P121" s="64"/>
      <c r="Q121" s="64"/>
      <c r="R121" s="64"/>
      <c r="S121" s="64"/>
      <c r="T121" s="64"/>
      <c r="U121" s="64"/>
      <c r="V121" s="64"/>
      <c r="W121" s="64"/>
      <c r="X121" s="64"/>
      <c r="Y121" s="64"/>
    </row>
    <row r="122" spans="1:25" x14ac:dyDescent="0.25">
      <c r="A122" s="84" t="s">
        <v>143</v>
      </c>
      <c r="B122" s="35">
        <f t="shared" si="17"/>
        <v>0.9</v>
      </c>
      <c r="C122" s="4">
        <v>1</v>
      </c>
      <c r="D122" s="4">
        <v>1</v>
      </c>
      <c r="E122" s="4">
        <v>1</v>
      </c>
      <c r="F122" s="4">
        <f>F121</f>
        <v>0.9</v>
      </c>
      <c r="G122" s="37" t="s">
        <v>73</v>
      </c>
      <c r="H122" s="61">
        <f t="shared" ref="H122:H123" si="23">I122*J122/1000000</f>
        <v>0.77</v>
      </c>
      <c r="I122" s="61">
        <v>1400</v>
      </c>
      <c r="J122" s="61">
        <v>550</v>
      </c>
      <c r="K122" s="61">
        <v>220</v>
      </c>
      <c r="L122" s="64"/>
      <c r="M122" s="65"/>
      <c r="N122" s="61">
        <v>120</v>
      </c>
      <c r="O122" s="61">
        <f>N122*B122</f>
        <v>108</v>
      </c>
      <c r="P122" s="64"/>
      <c r="Q122" s="64"/>
      <c r="R122" s="64"/>
      <c r="S122" s="64"/>
      <c r="T122" s="64"/>
      <c r="U122" s="64"/>
      <c r="V122" s="64"/>
      <c r="W122" s="64"/>
      <c r="X122" s="64"/>
      <c r="Y122" s="64"/>
    </row>
    <row r="123" spans="1:25" x14ac:dyDescent="0.25">
      <c r="A123" s="84" t="s">
        <v>144</v>
      </c>
      <c r="B123" s="35">
        <f t="shared" si="17"/>
        <v>0.9</v>
      </c>
      <c r="C123" s="4">
        <v>1</v>
      </c>
      <c r="D123" s="4">
        <v>1</v>
      </c>
      <c r="E123" s="4">
        <v>1</v>
      </c>
      <c r="F123" s="4">
        <f>F122</f>
        <v>0.9</v>
      </c>
      <c r="G123" s="37" t="s">
        <v>73</v>
      </c>
      <c r="H123" s="61">
        <f t="shared" si="23"/>
        <v>0.77</v>
      </c>
      <c r="I123" s="61">
        <v>1400</v>
      </c>
      <c r="J123" s="61">
        <v>550</v>
      </c>
      <c r="K123" s="61">
        <v>220</v>
      </c>
      <c r="L123" s="64"/>
      <c r="M123" s="65"/>
      <c r="N123" s="61">
        <v>90</v>
      </c>
      <c r="O123" s="61">
        <f>N123*B123</f>
        <v>81</v>
      </c>
      <c r="P123" s="64"/>
      <c r="Q123" s="64"/>
      <c r="R123" s="64"/>
      <c r="S123" s="64"/>
      <c r="T123" s="64"/>
      <c r="U123" s="64"/>
      <c r="V123" s="64"/>
      <c r="W123" s="64"/>
      <c r="X123" s="64"/>
      <c r="Y123" s="64"/>
    </row>
    <row r="124" spans="1:25" x14ac:dyDescent="0.25">
      <c r="A124" s="85" t="s">
        <v>72</v>
      </c>
      <c r="B124" s="89"/>
      <c r="C124" s="79"/>
      <c r="D124" s="79"/>
      <c r="E124" s="79"/>
      <c r="F124" s="78"/>
      <c r="G124" s="80"/>
      <c r="H124" s="68"/>
      <c r="I124" s="68"/>
      <c r="J124" s="68"/>
      <c r="K124" s="68"/>
      <c r="L124" s="70"/>
      <c r="M124" s="71">
        <v>39.799999999999997</v>
      </c>
      <c r="N124" s="71">
        <f>SUM(N121:N123)</f>
        <v>350</v>
      </c>
      <c r="O124" s="71">
        <f>SUM(O121:O123)</f>
        <v>315</v>
      </c>
      <c r="P124" s="77">
        <f>P119</f>
        <v>1.1017494516041644</v>
      </c>
      <c r="Q124" s="77">
        <f>O124*P124</f>
        <v>347.05107725531178</v>
      </c>
      <c r="R124" s="77">
        <f>R119</f>
        <v>9.5382858067326239</v>
      </c>
      <c r="S124" s="77">
        <f>M124*R124</f>
        <v>379.62377510795841</v>
      </c>
      <c r="T124" s="77">
        <f>T119</f>
        <v>6.1977396272615977</v>
      </c>
      <c r="U124" s="77">
        <f>M124*T124</f>
        <v>246.67003716501156</v>
      </c>
      <c r="V124" s="77">
        <f>V119</f>
        <v>2.606855262361083</v>
      </c>
      <c r="W124" s="77">
        <f>M124*V124</f>
        <v>103.75283944197109</v>
      </c>
      <c r="X124" s="77">
        <f>Q124+S124+U124+W124</f>
        <v>1077.0977289702528</v>
      </c>
      <c r="Y124" s="77">
        <f>X124/M124</f>
        <v>27.062757009302835</v>
      </c>
    </row>
    <row r="125" spans="1:25" x14ac:dyDescent="0.25">
      <c r="A125" s="86" t="s">
        <v>59</v>
      </c>
      <c r="B125" s="35">
        <f t="shared" si="17"/>
        <v>0</v>
      </c>
      <c r="C125" s="3"/>
      <c r="D125" s="3"/>
      <c r="E125" s="3"/>
      <c r="F125" s="4"/>
      <c r="G125" s="37"/>
      <c r="H125" s="64"/>
      <c r="I125" s="64"/>
      <c r="J125" s="64"/>
      <c r="K125" s="64"/>
      <c r="L125" s="64"/>
      <c r="M125" s="65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</row>
    <row r="126" spans="1:25" x14ac:dyDescent="0.25">
      <c r="A126" s="84" t="s">
        <v>142</v>
      </c>
      <c r="B126" s="35">
        <f t="shared" si="17"/>
        <v>1</v>
      </c>
      <c r="C126" s="4">
        <v>1</v>
      </c>
      <c r="D126" s="4">
        <v>1</v>
      </c>
      <c r="E126" s="4">
        <v>1</v>
      </c>
      <c r="F126" s="4">
        <f>'Klaf koeficients'!B11</f>
        <v>1</v>
      </c>
      <c r="G126" s="37" t="s">
        <v>73</v>
      </c>
      <c r="H126" s="61">
        <f>I126*J126/1000000</f>
        <v>0.72</v>
      </c>
      <c r="I126" s="61">
        <v>1200</v>
      </c>
      <c r="J126" s="61">
        <v>600</v>
      </c>
      <c r="K126" s="61">
        <v>200</v>
      </c>
      <c r="L126" s="64"/>
      <c r="M126" s="65"/>
      <c r="N126" s="61">
        <v>65</v>
      </c>
      <c r="O126" s="61">
        <f>N126*B126</f>
        <v>65</v>
      </c>
      <c r="P126" s="64"/>
      <c r="Q126" s="64"/>
      <c r="R126" s="64"/>
      <c r="S126" s="64"/>
      <c r="T126" s="64"/>
      <c r="U126" s="64"/>
      <c r="V126" s="64"/>
      <c r="W126" s="64"/>
      <c r="X126" s="64"/>
      <c r="Y126" s="64"/>
    </row>
    <row r="127" spans="1:25" x14ac:dyDescent="0.25">
      <c r="A127" s="84" t="s">
        <v>143</v>
      </c>
      <c r="B127" s="35">
        <f t="shared" si="17"/>
        <v>1</v>
      </c>
      <c r="C127" s="4">
        <v>1</v>
      </c>
      <c r="D127" s="4">
        <v>1</v>
      </c>
      <c r="E127" s="4">
        <v>1</v>
      </c>
      <c r="F127" s="4">
        <f>F126</f>
        <v>1</v>
      </c>
      <c r="G127" s="37" t="s">
        <v>73</v>
      </c>
      <c r="H127" s="61">
        <f t="shared" ref="H127:H128" si="24">I127*J127/1000000</f>
        <v>0.77</v>
      </c>
      <c r="I127" s="61">
        <v>1400</v>
      </c>
      <c r="J127" s="61">
        <v>550</v>
      </c>
      <c r="K127" s="61">
        <v>220</v>
      </c>
      <c r="L127" s="64"/>
      <c r="M127" s="65"/>
      <c r="N127" s="61">
        <v>60</v>
      </c>
      <c r="O127" s="61">
        <f>N127*B127</f>
        <v>60</v>
      </c>
      <c r="P127" s="64"/>
      <c r="Q127" s="64"/>
      <c r="R127" s="64"/>
      <c r="S127" s="64"/>
      <c r="T127" s="64"/>
      <c r="U127" s="64"/>
      <c r="V127" s="64"/>
      <c r="W127" s="64"/>
      <c r="X127" s="64"/>
      <c r="Y127" s="64"/>
    </row>
    <row r="128" spans="1:25" x14ac:dyDescent="0.25">
      <c r="A128" s="84" t="s">
        <v>144</v>
      </c>
      <c r="B128" s="35">
        <f t="shared" si="17"/>
        <v>1</v>
      </c>
      <c r="C128" s="4">
        <v>1</v>
      </c>
      <c r="D128" s="4">
        <v>1</v>
      </c>
      <c r="E128" s="4">
        <v>1</v>
      </c>
      <c r="F128" s="4">
        <f>F127</f>
        <v>1</v>
      </c>
      <c r="G128" s="37" t="s">
        <v>73</v>
      </c>
      <c r="H128" s="61">
        <f t="shared" si="24"/>
        <v>0.77</v>
      </c>
      <c r="I128" s="61">
        <v>1400</v>
      </c>
      <c r="J128" s="61">
        <v>550</v>
      </c>
      <c r="K128" s="61">
        <v>220</v>
      </c>
      <c r="L128" s="64"/>
      <c r="M128" s="65"/>
      <c r="N128" s="61">
        <v>80</v>
      </c>
      <c r="O128" s="61">
        <f>N128*B128</f>
        <v>80</v>
      </c>
      <c r="P128" s="64"/>
      <c r="Q128" s="64"/>
      <c r="R128" s="64"/>
      <c r="S128" s="64"/>
      <c r="T128" s="64"/>
      <c r="U128" s="64"/>
      <c r="V128" s="64"/>
      <c r="W128" s="64"/>
      <c r="X128" s="64"/>
      <c r="Y128" s="64"/>
    </row>
    <row r="129" spans="1:25" x14ac:dyDescent="0.25">
      <c r="A129" s="85" t="s">
        <v>72</v>
      </c>
      <c r="B129" s="89"/>
      <c r="C129" s="79"/>
      <c r="D129" s="79"/>
      <c r="E129" s="79"/>
      <c r="F129" s="78"/>
      <c r="G129" s="80"/>
      <c r="H129" s="68"/>
      <c r="I129" s="68"/>
      <c r="J129" s="68"/>
      <c r="K129" s="68"/>
      <c r="L129" s="70"/>
      <c r="M129" s="71">
        <v>38.700000000000003</v>
      </c>
      <c r="N129" s="71">
        <f>SUM(N126:N128)</f>
        <v>205</v>
      </c>
      <c r="O129" s="71">
        <f>SUM(O126:O128)</f>
        <v>205</v>
      </c>
      <c r="P129" s="77">
        <f>P124</f>
        <v>1.1017494516041644</v>
      </c>
      <c r="Q129" s="77">
        <f>O129*P129</f>
        <v>225.85863757885369</v>
      </c>
      <c r="R129" s="77">
        <f>R124</f>
        <v>9.5382858067326239</v>
      </c>
      <c r="S129" s="77">
        <f>M129*R129</f>
        <v>369.13166072055259</v>
      </c>
      <c r="T129" s="77">
        <f>T124</f>
        <v>6.1977396272615977</v>
      </c>
      <c r="U129" s="77">
        <f>M129*T129</f>
        <v>239.85252357502384</v>
      </c>
      <c r="V129" s="77">
        <f>V124</f>
        <v>2.606855262361083</v>
      </c>
      <c r="W129" s="77">
        <f>M129*V129</f>
        <v>100.88529865337392</v>
      </c>
      <c r="X129" s="77">
        <f>Q129+S129+U129+W129</f>
        <v>935.72812052780409</v>
      </c>
      <c r="Y129" s="77">
        <f>X129/M129</f>
        <v>24.179021202268839</v>
      </c>
    </row>
    <row r="130" spans="1:25" x14ac:dyDescent="0.25">
      <c r="A130" s="86" t="s">
        <v>60</v>
      </c>
      <c r="B130" s="35">
        <f t="shared" si="17"/>
        <v>0</v>
      </c>
      <c r="C130" s="3"/>
      <c r="D130" s="3"/>
      <c r="E130" s="3"/>
      <c r="F130" s="4"/>
      <c r="G130" s="37"/>
      <c r="H130" s="64"/>
      <c r="I130" s="64"/>
      <c r="J130" s="64"/>
      <c r="K130" s="64"/>
      <c r="L130" s="64"/>
      <c r="M130" s="65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</row>
    <row r="131" spans="1:25" x14ac:dyDescent="0.25">
      <c r="A131" s="84" t="s">
        <v>142</v>
      </c>
      <c r="B131" s="35">
        <f t="shared" si="17"/>
        <v>1</v>
      </c>
      <c r="C131" s="4">
        <v>1</v>
      </c>
      <c r="D131" s="4">
        <v>1</v>
      </c>
      <c r="E131" s="4">
        <v>1</v>
      </c>
      <c r="F131" s="4">
        <f>'Klaf koeficients'!B11</f>
        <v>1</v>
      </c>
      <c r="G131" s="37" t="s">
        <v>73</v>
      </c>
      <c r="H131" s="61">
        <f>I131*J131/1000000</f>
        <v>0.72</v>
      </c>
      <c r="I131" s="61">
        <v>1200</v>
      </c>
      <c r="J131" s="61">
        <v>600</v>
      </c>
      <c r="K131" s="61">
        <v>200</v>
      </c>
      <c r="L131" s="64"/>
      <c r="M131" s="65"/>
      <c r="N131" s="61">
        <v>70</v>
      </c>
      <c r="O131" s="61">
        <f>N131*B131</f>
        <v>70</v>
      </c>
      <c r="P131" s="64"/>
      <c r="Q131" s="64"/>
      <c r="R131" s="64"/>
      <c r="S131" s="64"/>
      <c r="T131" s="64"/>
      <c r="U131" s="64"/>
      <c r="V131" s="64"/>
      <c r="W131" s="64"/>
      <c r="X131" s="64"/>
      <c r="Y131" s="64"/>
    </row>
    <row r="132" spans="1:25" x14ac:dyDescent="0.25">
      <c r="A132" s="84" t="s">
        <v>143</v>
      </c>
      <c r="B132" s="35">
        <f t="shared" si="17"/>
        <v>1</v>
      </c>
      <c r="C132" s="4">
        <v>1</v>
      </c>
      <c r="D132" s="4">
        <v>1</v>
      </c>
      <c r="E132" s="4">
        <v>1</v>
      </c>
      <c r="F132" s="4">
        <f>F131</f>
        <v>1</v>
      </c>
      <c r="G132" s="37" t="s">
        <v>73</v>
      </c>
      <c r="H132" s="61">
        <f t="shared" ref="H132:H134" si="25">I132*J132/1000000</f>
        <v>0.77</v>
      </c>
      <c r="I132" s="61">
        <v>1400</v>
      </c>
      <c r="J132" s="61">
        <v>550</v>
      </c>
      <c r="K132" s="61">
        <v>220</v>
      </c>
      <c r="L132" s="64"/>
      <c r="M132" s="65"/>
      <c r="N132" s="61">
        <v>120</v>
      </c>
      <c r="O132" s="61">
        <f>N132*B132</f>
        <v>120</v>
      </c>
      <c r="P132" s="64"/>
      <c r="Q132" s="64"/>
      <c r="R132" s="64"/>
      <c r="S132" s="64"/>
      <c r="T132" s="64"/>
      <c r="U132" s="64"/>
      <c r="V132" s="64"/>
      <c r="W132" s="64"/>
      <c r="X132" s="64"/>
      <c r="Y132" s="64"/>
    </row>
    <row r="133" spans="1:25" x14ac:dyDescent="0.25">
      <c r="A133" s="84" t="s">
        <v>144</v>
      </c>
      <c r="B133" s="35">
        <f t="shared" si="17"/>
        <v>1</v>
      </c>
      <c r="C133" s="4">
        <v>1</v>
      </c>
      <c r="D133" s="4">
        <v>1</v>
      </c>
      <c r="E133" s="4">
        <v>1</v>
      </c>
      <c r="F133" s="4">
        <f>F132</f>
        <v>1</v>
      </c>
      <c r="G133" s="37" t="s">
        <v>73</v>
      </c>
      <c r="H133" s="61">
        <f t="shared" si="25"/>
        <v>0.77</v>
      </c>
      <c r="I133" s="61">
        <v>1400</v>
      </c>
      <c r="J133" s="61">
        <v>550</v>
      </c>
      <c r="K133" s="61">
        <v>220</v>
      </c>
      <c r="L133" s="64"/>
      <c r="M133" s="65"/>
      <c r="N133" s="61">
        <v>60</v>
      </c>
      <c r="O133" s="61">
        <f>N133*B133</f>
        <v>60</v>
      </c>
      <c r="P133" s="64"/>
      <c r="Q133" s="64"/>
      <c r="R133" s="64"/>
      <c r="S133" s="64"/>
      <c r="T133" s="64"/>
      <c r="U133" s="64"/>
      <c r="V133" s="64"/>
      <c r="W133" s="64"/>
      <c r="X133" s="64"/>
      <c r="Y133" s="64"/>
    </row>
    <row r="134" spans="1:25" x14ac:dyDescent="0.25">
      <c r="A134" s="84" t="s">
        <v>145</v>
      </c>
      <c r="B134" s="35">
        <f t="shared" si="17"/>
        <v>1</v>
      </c>
      <c r="C134" s="4">
        <v>1</v>
      </c>
      <c r="D134" s="4">
        <v>1</v>
      </c>
      <c r="E134" s="4">
        <v>1</v>
      </c>
      <c r="F134" s="4">
        <f>F133</f>
        <v>1</v>
      </c>
      <c r="G134" s="37" t="s">
        <v>73</v>
      </c>
      <c r="H134" s="61">
        <f t="shared" si="25"/>
        <v>0.72</v>
      </c>
      <c r="I134" s="61">
        <v>1200</v>
      </c>
      <c r="J134" s="61">
        <v>600</v>
      </c>
      <c r="K134" s="61">
        <v>200</v>
      </c>
      <c r="L134" s="64"/>
      <c r="M134" s="65"/>
      <c r="N134" s="61">
        <v>60</v>
      </c>
      <c r="O134" s="61">
        <f>N134*B134</f>
        <v>60</v>
      </c>
      <c r="P134" s="64"/>
      <c r="Q134" s="64"/>
      <c r="R134" s="64"/>
      <c r="S134" s="64"/>
      <c r="T134" s="64"/>
      <c r="U134" s="64"/>
      <c r="V134" s="64"/>
      <c r="W134" s="64"/>
      <c r="X134" s="64"/>
      <c r="Y134" s="64"/>
    </row>
    <row r="135" spans="1:25" x14ac:dyDescent="0.25">
      <c r="A135" s="85" t="s">
        <v>72</v>
      </c>
      <c r="B135" s="89"/>
      <c r="C135" s="79"/>
      <c r="D135" s="79"/>
      <c r="E135" s="79"/>
      <c r="F135" s="78"/>
      <c r="G135" s="80"/>
      <c r="H135" s="68"/>
      <c r="I135" s="68"/>
      <c r="J135" s="68"/>
      <c r="K135" s="68"/>
      <c r="L135" s="70"/>
      <c r="M135" s="71">
        <v>54.3</v>
      </c>
      <c r="N135" s="71">
        <f>SUM(N131:N134)</f>
        <v>310</v>
      </c>
      <c r="O135" s="71">
        <f>SUM(O131:O134)</f>
        <v>310</v>
      </c>
      <c r="P135" s="77">
        <f>P129</f>
        <v>1.1017494516041644</v>
      </c>
      <c r="Q135" s="77">
        <f>O135*P135</f>
        <v>341.54232999729095</v>
      </c>
      <c r="R135" s="77">
        <f>R129</f>
        <v>9.5382858067326239</v>
      </c>
      <c r="S135" s="77">
        <f>M135*R135</f>
        <v>517.92891930558142</v>
      </c>
      <c r="T135" s="77">
        <f>T129</f>
        <v>6.1977396272615977</v>
      </c>
      <c r="U135" s="77">
        <f>M135*T135</f>
        <v>336.53726176030472</v>
      </c>
      <c r="V135" s="77">
        <f>V129</f>
        <v>2.606855262361083</v>
      </c>
      <c r="W135" s="77">
        <f>M135*V135</f>
        <v>141.55224074620679</v>
      </c>
      <c r="X135" s="77">
        <f>Q135+S135+U135+W135</f>
        <v>1337.5607518093839</v>
      </c>
      <c r="Y135" s="77">
        <f>X135/M135</f>
        <v>24.632794692622173</v>
      </c>
    </row>
    <row r="136" spans="1:25" x14ac:dyDescent="0.25">
      <c r="A136" s="86" t="s">
        <v>61</v>
      </c>
      <c r="B136" s="35">
        <f t="shared" si="17"/>
        <v>0</v>
      </c>
      <c r="C136" s="3"/>
      <c r="D136" s="3"/>
      <c r="E136" s="3"/>
      <c r="F136" s="4"/>
      <c r="G136" s="37"/>
      <c r="H136" s="64"/>
      <c r="I136" s="64"/>
      <c r="J136" s="64"/>
      <c r="K136" s="64"/>
      <c r="L136" s="64"/>
      <c r="M136" s="65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</row>
    <row r="137" spans="1:25" x14ac:dyDescent="0.25">
      <c r="A137" s="84" t="s">
        <v>142</v>
      </c>
      <c r="B137" s="35">
        <f t="shared" si="17"/>
        <v>1</v>
      </c>
      <c r="C137" s="4">
        <v>1</v>
      </c>
      <c r="D137" s="4">
        <v>1</v>
      </c>
      <c r="E137" s="4">
        <v>1</v>
      </c>
      <c r="F137" s="4">
        <f>'Klaf koeficients'!B11</f>
        <v>1</v>
      </c>
      <c r="G137" s="37" t="s">
        <v>73</v>
      </c>
      <c r="H137" s="61">
        <f>I137*J137/1000000</f>
        <v>0.72</v>
      </c>
      <c r="I137" s="61">
        <v>1200</v>
      </c>
      <c r="J137" s="61">
        <v>600</v>
      </c>
      <c r="K137" s="61">
        <v>200</v>
      </c>
      <c r="L137" s="64"/>
      <c r="M137" s="65"/>
      <c r="N137" s="61">
        <v>120</v>
      </c>
      <c r="O137" s="61">
        <f>N137*B137</f>
        <v>120</v>
      </c>
      <c r="P137" s="64"/>
      <c r="Q137" s="64"/>
      <c r="R137" s="64"/>
      <c r="S137" s="64"/>
      <c r="T137" s="64"/>
      <c r="U137" s="64"/>
      <c r="V137" s="64"/>
      <c r="W137" s="64"/>
      <c r="X137" s="64"/>
      <c r="Y137" s="64"/>
    </row>
    <row r="138" spans="1:25" x14ac:dyDescent="0.25">
      <c r="A138" s="84" t="s">
        <v>143</v>
      </c>
      <c r="B138" s="35">
        <f t="shared" si="17"/>
        <v>1</v>
      </c>
      <c r="C138" s="4">
        <v>1</v>
      </c>
      <c r="D138" s="4">
        <v>1</v>
      </c>
      <c r="E138" s="4">
        <v>1</v>
      </c>
      <c r="F138" s="4">
        <f>F137</f>
        <v>1</v>
      </c>
      <c r="G138" s="37" t="s">
        <v>73</v>
      </c>
      <c r="H138" s="61">
        <f t="shared" ref="H138:H140" si="26">I138*J138/1000000</f>
        <v>0.77</v>
      </c>
      <c r="I138" s="61">
        <v>1400</v>
      </c>
      <c r="J138" s="61">
        <v>550</v>
      </c>
      <c r="K138" s="61">
        <v>220</v>
      </c>
      <c r="L138" s="64"/>
      <c r="M138" s="65"/>
      <c r="N138" s="61">
        <v>210</v>
      </c>
      <c r="O138" s="61">
        <f>N138*B138</f>
        <v>210</v>
      </c>
      <c r="P138" s="64"/>
      <c r="Q138" s="64"/>
      <c r="R138" s="64"/>
      <c r="S138" s="64"/>
      <c r="T138" s="64"/>
      <c r="U138" s="64"/>
      <c r="V138" s="64"/>
      <c r="W138" s="64"/>
      <c r="X138" s="64"/>
      <c r="Y138" s="64"/>
    </row>
    <row r="139" spans="1:25" x14ac:dyDescent="0.25">
      <c r="A139" s="84" t="s">
        <v>144</v>
      </c>
      <c r="B139" s="35">
        <f t="shared" si="17"/>
        <v>1</v>
      </c>
      <c r="C139" s="4">
        <v>1</v>
      </c>
      <c r="D139" s="4">
        <v>1</v>
      </c>
      <c r="E139" s="4">
        <v>1</v>
      </c>
      <c r="F139" s="4">
        <f>F138</f>
        <v>1</v>
      </c>
      <c r="G139" s="37" t="s">
        <v>73</v>
      </c>
      <c r="H139" s="61">
        <f t="shared" si="26"/>
        <v>0.77</v>
      </c>
      <c r="I139" s="61">
        <v>1400</v>
      </c>
      <c r="J139" s="61">
        <v>550</v>
      </c>
      <c r="K139" s="61">
        <v>220</v>
      </c>
      <c r="L139" s="64"/>
      <c r="M139" s="65"/>
      <c r="N139" s="61">
        <v>120</v>
      </c>
      <c r="O139" s="61">
        <f>N139*B139</f>
        <v>120</v>
      </c>
      <c r="P139" s="64"/>
      <c r="Q139" s="64"/>
      <c r="R139" s="64"/>
      <c r="S139" s="64"/>
      <c r="T139" s="64"/>
      <c r="U139" s="64"/>
      <c r="V139" s="64"/>
      <c r="W139" s="64"/>
      <c r="X139" s="64"/>
      <c r="Y139" s="64"/>
    </row>
    <row r="140" spans="1:25" x14ac:dyDescent="0.25">
      <c r="A140" s="84" t="s">
        <v>145</v>
      </c>
      <c r="B140" s="35">
        <f t="shared" si="17"/>
        <v>1</v>
      </c>
      <c r="C140" s="4">
        <v>1</v>
      </c>
      <c r="D140" s="4">
        <v>1</v>
      </c>
      <c r="E140" s="4">
        <v>1</v>
      </c>
      <c r="F140" s="4">
        <f>F139</f>
        <v>1</v>
      </c>
      <c r="G140" s="37" t="s">
        <v>73</v>
      </c>
      <c r="H140" s="61">
        <f t="shared" si="26"/>
        <v>0.72</v>
      </c>
      <c r="I140" s="61">
        <v>1200</v>
      </c>
      <c r="J140" s="61">
        <v>600</v>
      </c>
      <c r="K140" s="61">
        <v>200</v>
      </c>
      <c r="L140" s="64"/>
      <c r="M140" s="65"/>
      <c r="N140" s="61">
        <v>180</v>
      </c>
      <c r="O140" s="61">
        <f>N140*B140</f>
        <v>180</v>
      </c>
      <c r="P140" s="64"/>
      <c r="Q140" s="64"/>
      <c r="R140" s="64"/>
      <c r="S140" s="64"/>
      <c r="T140" s="64"/>
      <c r="U140" s="64"/>
      <c r="V140" s="64"/>
      <c r="W140" s="64"/>
      <c r="X140" s="64"/>
      <c r="Y140" s="64"/>
    </row>
    <row r="141" spans="1:25" ht="15.75" thickBot="1" x14ac:dyDescent="0.3">
      <c r="A141" s="85" t="s">
        <v>72</v>
      </c>
      <c r="B141" s="78"/>
      <c r="C141" s="79"/>
      <c r="D141" s="79"/>
      <c r="E141" s="79"/>
      <c r="F141" s="78"/>
      <c r="G141" s="80"/>
      <c r="H141" s="68"/>
      <c r="I141" s="68"/>
      <c r="J141" s="68"/>
      <c r="K141" s="68"/>
      <c r="L141" s="70"/>
      <c r="M141" s="71">
        <v>53.7</v>
      </c>
      <c r="N141" s="71">
        <f>SUM(N137:N140)</f>
        <v>630</v>
      </c>
      <c r="O141" s="71">
        <f>SUM(O137:O140)</f>
        <v>630</v>
      </c>
      <c r="P141" s="77">
        <f>P135</f>
        <v>1.1017494516041644</v>
      </c>
      <c r="Q141" s="77">
        <f>O141*P141</f>
        <v>694.10215451062356</v>
      </c>
      <c r="R141" s="77">
        <f>R135</f>
        <v>9.5382858067326239</v>
      </c>
      <c r="S141" s="77">
        <f>M141*R141</f>
        <v>512.20594782154194</v>
      </c>
      <c r="T141" s="77">
        <f>T135</f>
        <v>6.1977396272615977</v>
      </c>
      <c r="U141" s="77">
        <f>M141*T141</f>
        <v>332.81861798394783</v>
      </c>
      <c r="V141" s="77">
        <f>V135</f>
        <v>2.606855262361083</v>
      </c>
      <c r="W141" s="77">
        <f>M141*V141</f>
        <v>139.98812758879018</v>
      </c>
      <c r="X141" s="77">
        <f>Q141+S141+U141+W141</f>
        <v>1679.1148479049036</v>
      </c>
      <c r="Y141" s="77">
        <f>X141/M141</f>
        <v>31.268432921879022</v>
      </c>
    </row>
    <row r="142" spans="1:25" ht="39" customHeight="1" thickBot="1" x14ac:dyDescent="0.3">
      <c r="A142" s="82" t="s">
        <v>37</v>
      </c>
      <c r="B142" s="67"/>
      <c r="C142" s="67"/>
      <c r="D142" s="67"/>
      <c r="E142" s="67"/>
      <c r="F142" s="67"/>
      <c r="G142" s="74" t="s">
        <v>68</v>
      </c>
      <c r="H142" s="73" t="s">
        <v>210</v>
      </c>
      <c r="I142" s="73" t="s">
        <v>211</v>
      </c>
      <c r="J142" s="73" t="s">
        <v>212</v>
      </c>
      <c r="K142" s="73" t="s">
        <v>213</v>
      </c>
      <c r="L142" s="74" t="s">
        <v>69</v>
      </c>
      <c r="M142" s="74" t="s">
        <v>146</v>
      </c>
      <c r="N142" s="74" t="s">
        <v>71</v>
      </c>
      <c r="O142" s="73" t="s">
        <v>70</v>
      </c>
      <c r="P142" s="74" t="s">
        <v>214</v>
      </c>
      <c r="Q142" s="87" t="s">
        <v>215</v>
      </c>
      <c r="R142" s="87" t="s">
        <v>216</v>
      </c>
      <c r="S142" s="87" t="s">
        <v>217</v>
      </c>
      <c r="T142" s="87" t="s">
        <v>218</v>
      </c>
      <c r="U142" s="87" t="s">
        <v>219</v>
      </c>
      <c r="V142" s="87" t="s">
        <v>220</v>
      </c>
      <c r="W142" s="87" t="s">
        <v>221</v>
      </c>
      <c r="X142" s="87" t="s">
        <v>222</v>
      </c>
      <c r="Y142" s="88" t="s">
        <v>223</v>
      </c>
    </row>
    <row r="143" spans="1:25" x14ac:dyDescent="0.25">
      <c r="A143" s="86" t="s">
        <v>62</v>
      </c>
      <c r="B143" s="4">
        <f t="shared" si="17"/>
        <v>0</v>
      </c>
      <c r="C143" s="3"/>
      <c r="D143" s="3"/>
      <c r="E143" s="3"/>
      <c r="F143" s="4"/>
      <c r="G143" s="37"/>
      <c r="H143" s="33"/>
      <c r="I143" s="33"/>
      <c r="J143" s="33"/>
      <c r="K143" s="33"/>
      <c r="L143" s="33"/>
      <c r="M143" s="34"/>
      <c r="N143" s="33"/>
      <c r="O143" s="33"/>
      <c r="P143" s="3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x14ac:dyDescent="0.25">
      <c r="A144" s="84" t="s">
        <v>142</v>
      </c>
      <c r="B144" s="4">
        <f t="shared" si="17"/>
        <v>0.9</v>
      </c>
      <c r="C144" s="4">
        <v>1</v>
      </c>
      <c r="D144" s="4">
        <v>1</v>
      </c>
      <c r="E144" s="4">
        <v>1</v>
      </c>
      <c r="F144" s="4">
        <f>'Klaf koeficients'!B18</f>
        <v>0.9</v>
      </c>
      <c r="G144" s="37" t="s">
        <v>73</v>
      </c>
      <c r="H144" s="4">
        <f>I144*J144/1000000</f>
        <v>0.72</v>
      </c>
      <c r="I144" s="4">
        <v>1200</v>
      </c>
      <c r="J144" s="4">
        <v>600</v>
      </c>
      <c r="K144" s="4">
        <v>200</v>
      </c>
      <c r="L144" s="3"/>
      <c r="M144" s="32"/>
      <c r="N144" s="4">
        <v>120</v>
      </c>
      <c r="O144" s="4">
        <f>N144*B144</f>
        <v>108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5">
      <c r="A145" s="84" t="s">
        <v>143</v>
      </c>
      <c r="B145" s="4">
        <f t="shared" si="17"/>
        <v>0.9</v>
      </c>
      <c r="C145" s="4">
        <v>1</v>
      </c>
      <c r="D145" s="4">
        <v>1</v>
      </c>
      <c r="E145" s="4">
        <v>1</v>
      </c>
      <c r="F145" s="4">
        <f>F144</f>
        <v>0.9</v>
      </c>
      <c r="G145" s="37" t="s">
        <v>73</v>
      </c>
      <c r="H145" s="4">
        <f t="shared" ref="H145:H147" si="27">I145*J145/1000000</f>
        <v>0.77</v>
      </c>
      <c r="I145" s="4">
        <v>1400</v>
      </c>
      <c r="J145" s="4">
        <v>550</v>
      </c>
      <c r="K145" s="4">
        <v>220</v>
      </c>
      <c r="L145" s="3"/>
      <c r="M145" s="32"/>
      <c r="N145" s="4">
        <v>220</v>
      </c>
      <c r="O145" s="4">
        <f>N145*B145</f>
        <v>198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5">
      <c r="A146" s="84" t="s">
        <v>144</v>
      </c>
      <c r="B146" s="4">
        <f t="shared" si="17"/>
        <v>0.9</v>
      </c>
      <c r="C146" s="4">
        <v>1</v>
      </c>
      <c r="D146" s="4">
        <v>1</v>
      </c>
      <c r="E146" s="4">
        <v>1</v>
      </c>
      <c r="F146" s="4">
        <f>F145</f>
        <v>0.9</v>
      </c>
      <c r="G146" s="37" t="s">
        <v>73</v>
      </c>
      <c r="H146" s="4">
        <f t="shared" si="27"/>
        <v>0.77</v>
      </c>
      <c r="I146" s="4">
        <v>1400</v>
      </c>
      <c r="J146" s="4">
        <v>550</v>
      </c>
      <c r="K146" s="4">
        <v>220</v>
      </c>
      <c r="L146" s="3"/>
      <c r="M146" s="32"/>
      <c r="N146" s="4">
        <v>320</v>
      </c>
      <c r="O146" s="4">
        <f>N146*B146</f>
        <v>288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5">
      <c r="A147" s="84" t="s">
        <v>145</v>
      </c>
      <c r="B147" s="4">
        <f t="shared" si="17"/>
        <v>0.9</v>
      </c>
      <c r="C147" s="4">
        <v>1</v>
      </c>
      <c r="D147" s="4">
        <v>1</v>
      </c>
      <c r="E147" s="4">
        <v>1</v>
      </c>
      <c r="F147" s="4">
        <f>F146</f>
        <v>0.9</v>
      </c>
      <c r="G147" s="37" t="s">
        <v>73</v>
      </c>
      <c r="H147" s="4">
        <f t="shared" si="27"/>
        <v>0.72</v>
      </c>
      <c r="I147" s="4">
        <v>1200</v>
      </c>
      <c r="J147" s="4">
        <v>600</v>
      </c>
      <c r="K147" s="4">
        <v>200</v>
      </c>
      <c r="L147" s="3"/>
      <c r="M147" s="32"/>
      <c r="N147" s="4">
        <v>220</v>
      </c>
      <c r="O147" s="4">
        <f>N147*B147</f>
        <v>198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5">
      <c r="A148" s="85" t="s">
        <v>72</v>
      </c>
      <c r="B148" s="78"/>
      <c r="C148" s="79"/>
      <c r="D148" s="79"/>
      <c r="E148" s="79"/>
      <c r="F148" s="78"/>
      <c r="G148" s="80"/>
      <c r="H148" s="78"/>
      <c r="I148" s="78"/>
      <c r="J148" s="78"/>
      <c r="K148" s="78"/>
      <c r="L148" s="79"/>
      <c r="M148" s="72">
        <v>52.8</v>
      </c>
      <c r="N148" s="72">
        <f>SUM(N144:N147)</f>
        <v>880</v>
      </c>
      <c r="O148" s="72">
        <f>SUM(O144:O147)</f>
        <v>792</v>
      </c>
      <c r="P148" s="75">
        <f>P141</f>
        <v>1.1017494516041644</v>
      </c>
      <c r="Q148" s="75">
        <f>O148*P148</f>
        <v>872.58556567049823</v>
      </c>
      <c r="R148" s="75">
        <f>R141</f>
        <v>9.5382858067326239</v>
      </c>
      <c r="S148" s="75">
        <f>M148*R148</f>
        <v>503.6214905954825</v>
      </c>
      <c r="T148" s="75">
        <f>T141</f>
        <v>6.1977396272615977</v>
      </c>
      <c r="U148" s="75">
        <f>M148*T148</f>
        <v>327.24065231941233</v>
      </c>
      <c r="V148" s="75">
        <f>V141</f>
        <v>2.606855262361083</v>
      </c>
      <c r="W148" s="75">
        <f>M148*V148</f>
        <v>137.64195785266517</v>
      </c>
      <c r="X148" s="75">
        <f>Q148+S148+U148+W148</f>
        <v>1841.0896664380584</v>
      </c>
      <c r="Y148" s="75">
        <f>X148/M148</f>
        <v>34.869122470417778</v>
      </c>
    </row>
    <row r="149" spans="1:25" x14ac:dyDescent="0.25">
      <c r="A149" s="86" t="s">
        <v>63</v>
      </c>
      <c r="B149" s="4">
        <f t="shared" si="17"/>
        <v>0</v>
      </c>
      <c r="C149" s="3"/>
      <c r="D149" s="3"/>
      <c r="E149" s="3"/>
      <c r="F149" s="4"/>
      <c r="G149" s="37"/>
      <c r="H149" s="3"/>
      <c r="I149" s="3"/>
      <c r="J149" s="3"/>
      <c r="K149" s="3"/>
      <c r="L149" s="3"/>
      <c r="M149" s="3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5">
      <c r="A150" s="84" t="s">
        <v>142</v>
      </c>
      <c r="B150" s="4">
        <f t="shared" si="17"/>
        <v>0.9</v>
      </c>
      <c r="C150" s="4">
        <v>1</v>
      </c>
      <c r="D150" s="4">
        <v>1</v>
      </c>
      <c r="E150" s="4">
        <v>1</v>
      </c>
      <c r="F150" s="4">
        <f>'Klaf koeficients'!B18</f>
        <v>0.9</v>
      </c>
      <c r="G150" s="37" t="s">
        <v>73</v>
      </c>
      <c r="H150" s="4">
        <f>I150*J150/1000000</f>
        <v>0.72</v>
      </c>
      <c r="I150" s="4">
        <v>1200</v>
      </c>
      <c r="J150" s="4">
        <v>600</v>
      </c>
      <c r="K150" s="4">
        <v>200</v>
      </c>
      <c r="L150" s="3"/>
      <c r="M150" s="32"/>
      <c r="N150" s="4">
        <v>120</v>
      </c>
      <c r="O150" s="4">
        <f>N150*B150</f>
        <v>108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5">
      <c r="A151" s="84" t="s">
        <v>143</v>
      </c>
      <c r="B151" s="4">
        <f t="shared" si="17"/>
        <v>0.9</v>
      </c>
      <c r="C151" s="4">
        <v>1</v>
      </c>
      <c r="D151" s="4">
        <v>1</v>
      </c>
      <c r="E151" s="4">
        <v>1</v>
      </c>
      <c r="F151" s="4">
        <f>F150</f>
        <v>0.9</v>
      </c>
      <c r="G151" s="37" t="s">
        <v>73</v>
      </c>
      <c r="H151" s="4">
        <f t="shared" ref="H151:H153" si="28">I151*J151/1000000</f>
        <v>0.77</v>
      </c>
      <c r="I151" s="4">
        <v>1400</v>
      </c>
      <c r="J151" s="4">
        <v>550</v>
      </c>
      <c r="K151" s="4">
        <v>220</v>
      </c>
      <c r="L151" s="3"/>
      <c r="M151" s="32"/>
      <c r="N151" s="4">
        <v>220</v>
      </c>
      <c r="O151" s="4">
        <f>N151*B151</f>
        <v>198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5">
      <c r="A152" s="84" t="s">
        <v>144</v>
      </c>
      <c r="B152" s="4">
        <f t="shared" si="17"/>
        <v>0.9</v>
      </c>
      <c r="C152" s="4">
        <v>1</v>
      </c>
      <c r="D152" s="4">
        <v>1</v>
      </c>
      <c r="E152" s="4">
        <v>1</v>
      </c>
      <c r="F152" s="4">
        <f>F151</f>
        <v>0.9</v>
      </c>
      <c r="G152" s="37" t="s">
        <v>73</v>
      </c>
      <c r="H152" s="4">
        <f t="shared" si="28"/>
        <v>0.77</v>
      </c>
      <c r="I152" s="4">
        <v>1400</v>
      </c>
      <c r="J152" s="4">
        <v>550</v>
      </c>
      <c r="K152" s="4">
        <v>220</v>
      </c>
      <c r="L152" s="3"/>
      <c r="M152" s="32"/>
      <c r="N152" s="4">
        <v>320</v>
      </c>
      <c r="O152" s="4">
        <f>N152*B152</f>
        <v>288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5">
      <c r="A153" s="84" t="s">
        <v>145</v>
      </c>
      <c r="B153" s="4">
        <f t="shared" si="17"/>
        <v>0.9</v>
      </c>
      <c r="C153" s="4">
        <v>1</v>
      </c>
      <c r="D153" s="4">
        <v>1</v>
      </c>
      <c r="E153" s="4">
        <v>1</v>
      </c>
      <c r="F153" s="4">
        <f>F152</f>
        <v>0.9</v>
      </c>
      <c r="G153" s="37" t="s">
        <v>73</v>
      </c>
      <c r="H153" s="4">
        <f t="shared" si="28"/>
        <v>0.72</v>
      </c>
      <c r="I153" s="4">
        <v>1200</v>
      </c>
      <c r="J153" s="4">
        <v>600</v>
      </c>
      <c r="K153" s="4">
        <v>200</v>
      </c>
      <c r="L153" s="3"/>
      <c r="M153" s="32"/>
      <c r="N153" s="4">
        <v>450</v>
      </c>
      <c r="O153" s="4">
        <f>N153*B153</f>
        <v>405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5">
      <c r="A154" s="85" t="s">
        <v>72</v>
      </c>
      <c r="B154" s="78"/>
      <c r="C154" s="79"/>
      <c r="D154" s="79"/>
      <c r="E154" s="79"/>
      <c r="F154" s="78"/>
      <c r="G154" s="80"/>
      <c r="H154" s="78"/>
      <c r="I154" s="78"/>
      <c r="J154" s="78"/>
      <c r="K154" s="78"/>
      <c r="L154" s="79"/>
      <c r="M154" s="72">
        <v>52.1</v>
      </c>
      <c r="N154" s="72">
        <f>SUM(N150:N153)</f>
        <v>1110</v>
      </c>
      <c r="O154" s="72">
        <f>SUM(O150:O153)</f>
        <v>999</v>
      </c>
      <c r="P154" s="75">
        <f>P148</f>
        <v>1.1017494516041644</v>
      </c>
      <c r="Q154" s="75">
        <f>O154*P154</f>
        <v>1100.6477021525602</v>
      </c>
      <c r="R154" s="75">
        <f>R148</f>
        <v>9.5382858067326239</v>
      </c>
      <c r="S154" s="75">
        <f>M154*R154</f>
        <v>496.94469053076972</v>
      </c>
      <c r="T154" s="75">
        <f>T148</f>
        <v>6.1977396272615977</v>
      </c>
      <c r="U154" s="75">
        <f>M154*T154</f>
        <v>322.90223458032926</v>
      </c>
      <c r="V154" s="75">
        <f>V148</f>
        <v>2.606855262361083</v>
      </c>
      <c r="W154" s="75">
        <f>M154*V154</f>
        <v>135.81715916901243</v>
      </c>
      <c r="X154" s="75">
        <f>Q154+S154+U154+W154</f>
        <v>2056.3117864326719</v>
      </c>
      <c r="Y154" s="75">
        <f>X154/M154</f>
        <v>39.468556361471627</v>
      </c>
    </row>
    <row r="155" spans="1:25" x14ac:dyDescent="0.25">
      <c r="A155" s="86" t="s">
        <v>64</v>
      </c>
      <c r="B155" s="4">
        <f t="shared" si="17"/>
        <v>0</v>
      </c>
      <c r="C155" s="3"/>
      <c r="D155" s="3"/>
      <c r="E155" s="3"/>
      <c r="F155" s="4"/>
      <c r="G155" s="37"/>
      <c r="H155" s="3"/>
      <c r="I155" s="3"/>
      <c r="J155" s="3"/>
      <c r="K155" s="3"/>
      <c r="L155" s="3"/>
      <c r="M155" s="3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5">
      <c r="A156" s="84" t="s">
        <v>142</v>
      </c>
      <c r="B156" s="4">
        <f t="shared" si="17"/>
        <v>0.9</v>
      </c>
      <c r="C156" s="4">
        <v>1</v>
      </c>
      <c r="D156" s="4">
        <v>1</v>
      </c>
      <c r="E156" s="4">
        <v>1</v>
      </c>
      <c r="F156" s="4">
        <f>'Klaf koeficients'!B18</f>
        <v>0.9</v>
      </c>
      <c r="G156" s="37" t="s">
        <v>73</v>
      </c>
      <c r="H156" s="4">
        <f>I156*J156/1000000</f>
        <v>0.72</v>
      </c>
      <c r="I156" s="4">
        <v>1200</v>
      </c>
      <c r="J156" s="4">
        <v>600</v>
      </c>
      <c r="K156" s="4">
        <v>200</v>
      </c>
      <c r="L156" s="3"/>
      <c r="M156" s="32"/>
      <c r="N156" s="4">
        <v>120</v>
      </c>
      <c r="O156" s="4">
        <f>N156*B156</f>
        <v>108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5">
      <c r="A157" s="84" t="s">
        <v>143</v>
      </c>
      <c r="B157" s="4">
        <f t="shared" si="17"/>
        <v>0.9</v>
      </c>
      <c r="C157" s="4">
        <v>1</v>
      </c>
      <c r="D157" s="4">
        <v>1</v>
      </c>
      <c r="E157" s="4">
        <v>1</v>
      </c>
      <c r="F157" s="4">
        <f>F156</f>
        <v>0.9</v>
      </c>
      <c r="G157" s="37" t="s">
        <v>73</v>
      </c>
      <c r="H157" s="4">
        <f t="shared" ref="H157:H159" si="29">I157*J157/1000000</f>
        <v>0.77</v>
      </c>
      <c r="I157" s="4">
        <v>1400</v>
      </c>
      <c r="J157" s="4">
        <v>550</v>
      </c>
      <c r="K157" s="4">
        <v>220</v>
      </c>
      <c r="L157" s="3"/>
      <c r="M157" s="32"/>
      <c r="N157" s="4">
        <v>80</v>
      </c>
      <c r="O157" s="4">
        <f>N157*B157</f>
        <v>72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5">
      <c r="A158" s="84" t="s">
        <v>144</v>
      </c>
      <c r="B158" s="4">
        <f t="shared" si="17"/>
        <v>0.9</v>
      </c>
      <c r="C158" s="4">
        <v>1</v>
      </c>
      <c r="D158" s="4">
        <v>1</v>
      </c>
      <c r="E158" s="4">
        <v>1</v>
      </c>
      <c r="F158" s="4">
        <f>F157</f>
        <v>0.9</v>
      </c>
      <c r="G158" s="37" t="s">
        <v>73</v>
      </c>
      <c r="H158" s="4">
        <f t="shared" si="29"/>
        <v>0.77</v>
      </c>
      <c r="I158" s="4">
        <v>1400</v>
      </c>
      <c r="J158" s="4">
        <v>550</v>
      </c>
      <c r="K158" s="4">
        <v>220</v>
      </c>
      <c r="L158" s="3"/>
      <c r="M158" s="32"/>
      <c r="N158" s="4">
        <v>90</v>
      </c>
      <c r="O158" s="4">
        <f>N158*B158</f>
        <v>81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5">
      <c r="A159" s="84" t="s">
        <v>145</v>
      </c>
      <c r="B159" s="4">
        <f t="shared" si="17"/>
        <v>0.9</v>
      </c>
      <c r="C159" s="4">
        <v>1</v>
      </c>
      <c r="D159" s="4">
        <v>1</v>
      </c>
      <c r="E159" s="4">
        <v>1</v>
      </c>
      <c r="F159" s="4">
        <f>F158</f>
        <v>0.9</v>
      </c>
      <c r="G159" s="37" t="s">
        <v>73</v>
      </c>
      <c r="H159" s="4">
        <f t="shared" si="29"/>
        <v>0.72</v>
      </c>
      <c r="I159" s="4">
        <v>1200</v>
      </c>
      <c r="J159" s="4">
        <v>600</v>
      </c>
      <c r="K159" s="4">
        <v>200</v>
      </c>
      <c r="L159" s="3"/>
      <c r="M159" s="32"/>
      <c r="N159" s="4">
        <v>180</v>
      </c>
      <c r="O159" s="4">
        <f>N159*B159</f>
        <v>162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5">
      <c r="A160" s="85" t="s">
        <v>72</v>
      </c>
      <c r="B160" s="78"/>
      <c r="C160" s="79"/>
      <c r="D160" s="79"/>
      <c r="E160" s="79"/>
      <c r="F160" s="78"/>
      <c r="G160" s="80"/>
      <c r="H160" s="78"/>
      <c r="I160" s="78"/>
      <c r="J160" s="78"/>
      <c r="K160" s="78"/>
      <c r="L160" s="79"/>
      <c r="M160" s="72">
        <v>52.3</v>
      </c>
      <c r="N160" s="72">
        <f>SUM(N156:N159)</f>
        <v>470</v>
      </c>
      <c r="O160" s="72">
        <f>SUM(O156:O159)</f>
        <v>423</v>
      </c>
      <c r="P160" s="75">
        <f>P154</f>
        <v>1.1017494516041644</v>
      </c>
      <c r="Q160" s="75">
        <f>O160*P160</f>
        <v>466.04001802856152</v>
      </c>
      <c r="R160" s="75">
        <f>R154</f>
        <v>9.5382858067326239</v>
      </c>
      <c r="S160" s="75">
        <f>M160*R160</f>
        <v>498.85234769211621</v>
      </c>
      <c r="T160" s="75">
        <f>T154</f>
        <v>6.1977396272615977</v>
      </c>
      <c r="U160" s="75">
        <f>M160*T160</f>
        <v>324.14178250578152</v>
      </c>
      <c r="V160" s="75">
        <f>V154</f>
        <v>2.606855262361083</v>
      </c>
      <c r="W160" s="75">
        <f>M160*V160</f>
        <v>136.33853022148463</v>
      </c>
      <c r="X160" s="75">
        <f>Q160+S160+U160+W160</f>
        <v>1425.3726784479441</v>
      </c>
      <c r="Y160" s="75">
        <f>X160/M160</f>
        <v>27.253779702637555</v>
      </c>
    </row>
    <row r="161" spans="1:25" x14ac:dyDescent="0.25">
      <c r="A161" s="86" t="s">
        <v>65</v>
      </c>
      <c r="B161" s="4">
        <f t="shared" si="17"/>
        <v>0</v>
      </c>
      <c r="C161" s="3"/>
      <c r="D161" s="3"/>
      <c r="E161" s="3"/>
      <c r="F161" s="4"/>
      <c r="G161" s="37"/>
      <c r="H161" s="3"/>
      <c r="I161" s="3"/>
      <c r="J161" s="3"/>
      <c r="K161" s="3"/>
      <c r="L161" s="3"/>
      <c r="M161" s="3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5">
      <c r="A162" s="84" t="s">
        <v>142</v>
      </c>
      <c r="B162" s="4">
        <f t="shared" si="17"/>
        <v>0.85</v>
      </c>
      <c r="C162" s="4">
        <v>1</v>
      </c>
      <c r="D162" s="4">
        <v>1</v>
      </c>
      <c r="E162" s="4">
        <v>1</v>
      </c>
      <c r="F162" s="4">
        <f>'Klaf koeficients'!B9</f>
        <v>0.85</v>
      </c>
      <c r="G162" s="37" t="s">
        <v>73</v>
      </c>
      <c r="H162" s="4">
        <f>I162*J162/1000000</f>
        <v>0.72</v>
      </c>
      <c r="I162" s="4">
        <v>1200</v>
      </c>
      <c r="J162" s="4">
        <v>600</v>
      </c>
      <c r="K162" s="4">
        <v>200</v>
      </c>
      <c r="L162" s="3"/>
      <c r="M162" s="32"/>
      <c r="N162" s="4">
        <v>580</v>
      </c>
      <c r="O162" s="4">
        <f>N162*B162</f>
        <v>493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5">
      <c r="A163" s="84" t="s">
        <v>143</v>
      </c>
      <c r="B163" s="4">
        <f t="shared" si="17"/>
        <v>0.85</v>
      </c>
      <c r="C163" s="4">
        <v>1</v>
      </c>
      <c r="D163" s="4">
        <v>1</v>
      </c>
      <c r="E163" s="4">
        <v>1</v>
      </c>
      <c r="F163" s="4">
        <f>F162</f>
        <v>0.85</v>
      </c>
      <c r="G163" s="37" t="s">
        <v>73</v>
      </c>
      <c r="H163" s="4">
        <f t="shared" ref="H163:H165" si="30">I163*J163/1000000</f>
        <v>0.77</v>
      </c>
      <c r="I163" s="4">
        <v>1400</v>
      </c>
      <c r="J163" s="4">
        <v>550</v>
      </c>
      <c r="K163" s="4">
        <v>220</v>
      </c>
      <c r="L163" s="3"/>
      <c r="M163" s="32"/>
      <c r="N163" s="4">
        <v>520</v>
      </c>
      <c r="O163" s="4">
        <f>N163*B163</f>
        <v>442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5">
      <c r="A164" s="84" t="s">
        <v>144</v>
      </c>
      <c r="B164" s="4">
        <f t="shared" si="17"/>
        <v>0.85</v>
      </c>
      <c r="C164" s="4">
        <v>1</v>
      </c>
      <c r="D164" s="4">
        <v>1</v>
      </c>
      <c r="E164" s="4">
        <v>1</v>
      </c>
      <c r="F164" s="4">
        <f>F163</f>
        <v>0.85</v>
      </c>
      <c r="G164" s="37" t="s">
        <v>73</v>
      </c>
      <c r="H164" s="4">
        <f t="shared" si="30"/>
        <v>0.77</v>
      </c>
      <c r="I164" s="4">
        <v>1400</v>
      </c>
      <c r="J164" s="4">
        <v>550</v>
      </c>
      <c r="K164" s="4">
        <v>220</v>
      </c>
      <c r="L164" s="3"/>
      <c r="M164" s="32"/>
      <c r="N164" s="4">
        <v>580</v>
      </c>
      <c r="O164" s="4">
        <f>N164*B164</f>
        <v>493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5">
      <c r="A165" s="84" t="s">
        <v>145</v>
      </c>
      <c r="B165" s="4">
        <f t="shared" si="17"/>
        <v>0.85</v>
      </c>
      <c r="C165" s="4">
        <v>1</v>
      </c>
      <c r="D165" s="4">
        <v>1</v>
      </c>
      <c r="E165" s="4">
        <v>1</v>
      </c>
      <c r="F165" s="4">
        <f>F164</f>
        <v>0.85</v>
      </c>
      <c r="G165" s="37" t="s">
        <v>73</v>
      </c>
      <c r="H165" s="4">
        <f t="shared" si="30"/>
        <v>0.72</v>
      </c>
      <c r="I165" s="4">
        <v>1200</v>
      </c>
      <c r="J165" s="4">
        <v>600</v>
      </c>
      <c r="K165" s="4">
        <v>200</v>
      </c>
      <c r="L165" s="3"/>
      <c r="M165" s="32"/>
      <c r="N165" s="4">
        <v>510</v>
      </c>
      <c r="O165" s="4">
        <f>N165*B165</f>
        <v>433.5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5">
      <c r="A166" s="85" t="s">
        <v>72</v>
      </c>
      <c r="B166" s="78"/>
      <c r="C166" s="79"/>
      <c r="D166" s="79"/>
      <c r="E166" s="79"/>
      <c r="F166" s="78"/>
      <c r="G166" s="80"/>
      <c r="H166" s="78"/>
      <c r="I166" s="78"/>
      <c r="J166" s="78"/>
      <c r="K166" s="78"/>
      <c r="L166" s="79"/>
      <c r="M166" s="72">
        <v>50.4</v>
      </c>
      <c r="N166" s="72">
        <f>SUM(N162:N165)</f>
        <v>2190</v>
      </c>
      <c r="O166" s="72">
        <f>SUM(O162:O165)</f>
        <v>1861.5</v>
      </c>
      <c r="P166" s="75">
        <f>P160</f>
        <v>1.1017494516041644</v>
      </c>
      <c r="Q166" s="75">
        <f>O166*P166</f>
        <v>2050.9066041611518</v>
      </c>
      <c r="R166" s="75">
        <f>R160</f>
        <v>9.5382858067326239</v>
      </c>
      <c r="S166" s="75">
        <f>M166*R166</f>
        <v>480.72960465932425</v>
      </c>
      <c r="T166" s="75">
        <f>T160</f>
        <v>6.1977396272615977</v>
      </c>
      <c r="U166" s="75">
        <f>M166*T166</f>
        <v>312.36607721398451</v>
      </c>
      <c r="V166" s="75">
        <f>V160</f>
        <v>2.606855262361083</v>
      </c>
      <c r="W166" s="75">
        <f>M166*V166</f>
        <v>131.38550522299857</v>
      </c>
      <c r="X166" s="75">
        <f>Q166+S166+U166+W166</f>
        <v>2975.3877912574594</v>
      </c>
      <c r="Y166" s="75">
        <f>X166/M166</f>
        <v>59.035472048759118</v>
      </c>
    </row>
    <row r="167" spans="1:25" x14ac:dyDescent="0.25">
      <c r="A167" s="86" t="s">
        <v>66</v>
      </c>
      <c r="B167" s="4">
        <f t="shared" si="17"/>
        <v>0</v>
      </c>
      <c r="C167" s="3"/>
      <c r="D167" s="3"/>
      <c r="E167" s="3"/>
      <c r="F167" s="4"/>
      <c r="G167" s="37"/>
      <c r="H167" s="3"/>
      <c r="I167" s="3"/>
      <c r="J167" s="3"/>
      <c r="K167" s="3"/>
      <c r="L167" s="3"/>
      <c r="M167" s="3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5">
      <c r="A168" s="84" t="s">
        <v>142</v>
      </c>
      <c r="B168" s="4">
        <f t="shared" ref="B168:B178" si="31">C168*D168*E168*F168</f>
        <v>0.95</v>
      </c>
      <c r="C168" s="4">
        <v>1</v>
      </c>
      <c r="D168" s="4">
        <v>1</v>
      </c>
      <c r="E168" s="4">
        <v>1</v>
      </c>
      <c r="F168" s="4">
        <f>'Klaf koeficients'!B12</f>
        <v>0.95</v>
      </c>
      <c r="G168" s="37" t="s">
        <v>73</v>
      </c>
      <c r="H168" s="4">
        <f>I168*J168/1000000</f>
        <v>0.72</v>
      </c>
      <c r="I168" s="4">
        <v>1200</v>
      </c>
      <c r="J168" s="4">
        <v>600</v>
      </c>
      <c r="K168" s="4">
        <v>200</v>
      </c>
      <c r="L168" s="3"/>
      <c r="M168" s="32"/>
      <c r="N168" s="4">
        <v>450</v>
      </c>
      <c r="O168" s="4">
        <f>N168*B168</f>
        <v>427.5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5">
      <c r="A169" s="84" t="s">
        <v>143</v>
      </c>
      <c r="B169" s="4">
        <f t="shared" si="31"/>
        <v>0.95</v>
      </c>
      <c r="C169" s="4">
        <v>1</v>
      </c>
      <c r="D169" s="4">
        <v>1</v>
      </c>
      <c r="E169" s="4">
        <v>1</v>
      </c>
      <c r="F169" s="4">
        <f>F168</f>
        <v>0.95</v>
      </c>
      <c r="G169" s="37" t="s">
        <v>73</v>
      </c>
      <c r="H169" s="4">
        <f t="shared" ref="H169:H171" si="32">I169*J169/1000000</f>
        <v>0.77</v>
      </c>
      <c r="I169" s="4">
        <v>1400</v>
      </c>
      <c r="J169" s="4">
        <v>550</v>
      </c>
      <c r="K169" s="4">
        <v>220</v>
      </c>
      <c r="L169" s="3"/>
      <c r="M169" s="32"/>
      <c r="N169" s="4">
        <v>469</v>
      </c>
      <c r="O169" s="4">
        <f>N169*B169</f>
        <v>445.54999999999995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5">
      <c r="A170" s="84" t="s">
        <v>144</v>
      </c>
      <c r="B170" s="4">
        <f t="shared" si="31"/>
        <v>0.95</v>
      </c>
      <c r="C170" s="4">
        <v>1</v>
      </c>
      <c r="D170" s="4">
        <v>1</v>
      </c>
      <c r="E170" s="4">
        <v>1</v>
      </c>
      <c r="F170" s="4">
        <f>F169</f>
        <v>0.95</v>
      </c>
      <c r="G170" s="37" t="s">
        <v>73</v>
      </c>
      <c r="H170" s="4">
        <f t="shared" si="32"/>
        <v>0.77</v>
      </c>
      <c r="I170" s="4">
        <v>1400</v>
      </c>
      <c r="J170" s="4">
        <v>550</v>
      </c>
      <c r="K170" s="4">
        <v>220</v>
      </c>
      <c r="L170" s="3"/>
      <c r="M170" s="32"/>
      <c r="N170" s="4">
        <v>430</v>
      </c>
      <c r="O170" s="4">
        <f>N170*B170</f>
        <v>408.5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5">
      <c r="A171" s="84" t="s">
        <v>145</v>
      </c>
      <c r="B171" s="4">
        <f t="shared" si="31"/>
        <v>0.95</v>
      </c>
      <c r="C171" s="4">
        <v>1</v>
      </c>
      <c r="D171" s="4">
        <v>1</v>
      </c>
      <c r="E171" s="4">
        <v>1</v>
      </c>
      <c r="F171" s="4">
        <f>F170</f>
        <v>0.95</v>
      </c>
      <c r="G171" s="37" t="s">
        <v>73</v>
      </c>
      <c r="H171" s="4">
        <f t="shared" si="32"/>
        <v>0.72</v>
      </c>
      <c r="I171" s="4">
        <v>1200</v>
      </c>
      <c r="J171" s="4">
        <v>600</v>
      </c>
      <c r="K171" s="4">
        <v>200</v>
      </c>
      <c r="L171" s="3"/>
      <c r="M171" s="32"/>
      <c r="N171" s="4">
        <v>460</v>
      </c>
      <c r="O171" s="4">
        <f>N171*B171</f>
        <v>437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5">
      <c r="A172" s="85" t="s">
        <v>72</v>
      </c>
      <c r="B172" s="78"/>
      <c r="C172" s="79"/>
      <c r="D172" s="79"/>
      <c r="E172" s="79"/>
      <c r="F172" s="78"/>
      <c r="G172" s="80"/>
      <c r="H172" s="78"/>
      <c r="I172" s="78"/>
      <c r="J172" s="78"/>
      <c r="K172" s="78"/>
      <c r="L172" s="79"/>
      <c r="M172" s="72">
        <v>51.2</v>
      </c>
      <c r="N172" s="72">
        <f>SUM(N168:N171)</f>
        <v>1809</v>
      </c>
      <c r="O172" s="72">
        <f>SUM(O168:O171)</f>
        <v>1718.55</v>
      </c>
      <c r="P172" s="75">
        <f>P166</f>
        <v>1.1017494516041644</v>
      </c>
      <c r="Q172" s="81">
        <f>O172*P172</f>
        <v>1893.4115200543367</v>
      </c>
      <c r="R172" s="81">
        <f>R166</f>
        <v>9.5382858067326239</v>
      </c>
      <c r="S172" s="81">
        <f>M172*R172</f>
        <v>488.36023330471039</v>
      </c>
      <c r="T172" s="81">
        <f>T166</f>
        <v>6.1977396272615977</v>
      </c>
      <c r="U172" s="81">
        <f>M172*T172</f>
        <v>317.32426891579382</v>
      </c>
      <c r="V172" s="81">
        <f>V166</f>
        <v>2.606855262361083</v>
      </c>
      <c r="W172" s="81">
        <f>M172*V172</f>
        <v>133.47098943288745</v>
      </c>
      <c r="X172" s="81">
        <f>Q172+S172+U172+W172</f>
        <v>2832.5670117077284</v>
      </c>
      <c r="Y172" s="81">
        <f>X172/M172</f>
        <v>55.323574447416568</v>
      </c>
    </row>
    <row r="173" spans="1:25" ht="39" customHeight="1" x14ac:dyDescent="0.25">
      <c r="A173" s="82" t="s">
        <v>37</v>
      </c>
      <c r="B173" s="67"/>
      <c r="C173" s="67"/>
      <c r="D173" s="67"/>
      <c r="E173" s="67"/>
      <c r="F173" s="67"/>
      <c r="G173" s="74" t="s">
        <v>68</v>
      </c>
      <c r="H173" s="73" t="s">
        <v>210</v>
      </c>
      <c r="I173" s="73" t="s">
        <v>211</v>
      </c>
      <c r="J173" s="73" t="s">
        <v>212</v>
      </c>
      <c r="K173" s="73" t="s">
        <v>213</v>
      </c>
      <c r="L173" s="74" t="s">
        <v>69</v>
      </c>
      <c r="M173" s="74" t="s">
        <v>146</v>
      </c>
      <c r="N173" s="74" t="s">
        <v>71</v>
      </c>
      <c r="O173" s="73" t="s">
        <v>70</v>
      </c>
      <c r="P173" s="74" t="s">
        <v>214</v>
      </c>
      <c r="Q173" s="74" t="s">
        <v>215</v>
      </c>
      <c r="R173" s="74" t="s">
        <v>216</v>
      </c>
      <c r="S173" s="74" t="s">
        <v>217</v>
      </c>
      <c r="T173" s="74" t="s">
        <v>218</v>
      </c>
      <c r="U173" s="74" t="s">
        <v>219</v>
      </c>
      <c r="V173" s="74" t="s">
        <v>220</v>
      </c>
      <c r="W173" s="74" t="s">
        <v>221</v>
      </c>
      <c r="X173" s="74" t="s">
        <v>222</v>
      </c>
      <c r="Y173" s="74" t="s">
        <v>223</v>
      </c>
    </row>
    <row r="174" spans="1:25" x14ac:dyDescent="0.25">
      <c r="A174" s="86" t="s">
        <v>67</v>
      </c>
      <c r="B174" s="4">
        <f t="shared" si="31"/>
        <v>0</v>
      </c>
      <c r="C174" s="3"/>
      <c r="D174" s="3"/>
      <c r="E174" s="3"/>
      <c r="F174" s="4"/>
      <c r="G174" s="37"/>
      <c r="H174" s="3"/>
      <c r="I174" s="3"/>
      <c r="J174" s="3"/>
      <c r="K174" s="3"/>
      <c r="L174" s="3"/>
      <c r="M174" s="3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5">
      <c r="A175" s="84" t="s">
        <v>142</v>
      </c>
      <c r="B175" s="4">
        <f t="shared" si="31"/>
        <v>0.85</v>
      </c>
      <c r="C175" s="4">
        <v>1</v>
      </c>
      <c r="D175" s="4">
        <v>1</v>
      </c>
      <c r="E175" s="4">
        <v>1</v>
      </c>
      <c r="F175" s="4">
        <f>'Klaf koeficients'!B19</f>
        <v>0.85</v>
      </c>
      <c r="G175" s="37" t="s">
        <v>73</v>
      </c>
      <c r="H175" s="4">
        <f>I175*J175/1000000</f>
        <v>0.72</v>
      </c>
      <c r="I175" s="4">
        <v>1200</v>
      </c>
      <c r="J175" s="4">
        <v>600</v>
      </c>
      <c r="K175" s="4">
        <v>200</v>
      </c>
      <c r="L175" s="3"/>
      <c r="M175" s="32"/>
      <c r="N175" s="4">
        <v>580</v>
      </c>
      <c r="O175" s="4">
        <f>N175*B175</f>
        <v>493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5">
      <c r="A176" s="84" t="s">
        <v>143</v>
      </c>
      <c r="B176" s="4">
        <f t="shared" si="31"/>
        <v>0.85</v>
      </c>
      <c r="C176" s="4">
        <v>1</v>
      </c>
      <c r="D176" s="4">
        <v>1</v>
      </c>
      <c r="E176" s="4">
        <v>1</v>
      </c>
      <c r="F176" s="4">
        <f>F175</f>
        <v>0.85</v>
      </c>
      <c r="G176" s="37" t="s">
        <v>73</v>
      </c>
      <c r="H176" s="4">
        <f t="shared" ref="H176:H178" si="33">I176*J176/1000000</f>
        <v>0.77</v>
      </c>
      <c r="I176" s="4">
        <v>1400</v>
      </c>
      <c r="J176" s="4">
        <v>550</v>
      </c>
      <c r="K176" s="4">
        <v>220</v>
      </c>
      <c r="L176" s="3"/>
      <c r="M176" s="32"/>
      <c r="N176" s="4">
        <v>550</v>
      </c>
      <c r="O176" s="4">
        <f>N176*B176</f>
        <v>467.5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5">
      <c r="A177" s="84" t="s">
        <v>144</v>
      </c>
      <c r="B177" s="4">
        <f t="shared" si="31"/>
        <v>0.85</v>
      </c>
      <c r="C177" s="4">
        <v>1</v>
      </c>
      <c r="D177" s="4">
        <v>1</v>
      </c>
      <c r="E177" s="4">
        <v>1</v>
      </c>
      <c r="F177" s="4">
        <f>F176</f>
        <v>0.85</v>
      </c>
      <c r="G177" s="37" t="s">
        <v>73</v>
      </c>
      <c r="H177" s="4">
        <f t="shared" si="33"/>
        <v>0.77</v>
      </c>
      <c r="I177" s="4">
        <v>1400</v>
      </c>
      <c r="J177" s="4">
        <v>550</v>
      </c>
      <c r="K177" s="4">
        <v>220</v>
      </c>
      <c r="L177" s="3"/>
      <c r="M177" s="32"/>
      <c r="N177" s="4">
        <v>570</v>
      </c>
      <c r="O177" s="4">
        <f>N177*B177</f>
        <v>484.5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5">
      <c r="A178" s="84" t="s">
        <v>145</v>
      </c>
      <c r="B178" s="4">
        <f t="shared" si="31"/>
        <v>0.85</v>
      </c>
      <c r="C178" s="4">
        <v>1</v>
      </c>
      <c r="D178" s="4">
        <v>1</v>
      </c>
      <c r="E178" s="4">
        <v>1</v>
      </c>
      <c r="F178" s="4">
        <f>F177</f>
        <v>0.85</v>
      </c>
      <c r="G178" s="37" t="s">
        <v>73</v>
      </c>
      <c r="H178" s="4">
        <f t="shared" si="33"/>
        <v>0.72</v>
      </c>
      <c r="I178" s="4">
        <v>1200</v>
      </c>
      <c r="J178" s="4">
        <v>600</v>
      </c>
      <c r="K178" s="4">
        <v>200</v>
      </c>
      <c r="L178" s="3"/>
      <c r="M178" s="32"/>
      <c r="N178" s="4">
        <v>580</v>
      </c>
      <c r="O178" s="4">
        <f>N178*B178</f>
        <v>493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5">
      <c r="A179" s="85" t="s">
        <v>72</v>
      </c>
      <c r="B179" s="79"/>
      <c r="C179" s="79"/>
      <c r="D179" s="79"/>
      <c r="E179" s="79"/>
      <c r="F179" s="79"/>
      <c r="G179" s="80"/>
      <c r="H179" s="79"/>
      <c r="I179" s="79"/>
      <c r="J179" s="79"/>
      <c r="K179" s="79"/>
      <c r="L179" s="79"/>
      <c r="M179" s="72">
        <v>48.2</v>
      </c>
      <c r="N179" s="72">
        <f>SUM(N175:N178)</f>
        <v>2280</v>
      </c>
      <c r="O179" s="72">
        <f>SUM(O175:O178)</f>
        <v>1938</v>
      </c>
      <c r="P179" s="75">
        <f>P172</f>
        <v>1.1017494516041644</v>
      </c>
      <c r="Q179" s="75">
        <f>O179*P179</f>
        <v>2135.1904372088707</v>
      </c>
      <c r="R179" s="75">
        <f>R172</f>
        <v>9.5382858067326239</v>
      </c>
      <c r="S179" s="75">
        <f>M179*R179</f>
        <v>459.7453758845125</v>
      </c>
      <c r="T179" s="75">
        <f>T172</f>
        <v>6.1977396272615977</v>
      </c>
      <c r="U179" s="75">
        <f>M179*T179</f>
        <v>298.731050034009</v>
      </c>
      <c r="V179" s="75">
        <f>V172</f>
        <v>2.606855262361083</v>
      </c>
      <c r="W179" s="75">
        <f>M179*V179</f>
        <v>125.65042364580421</v>
      </c>
      <c r="X179" s="75">
        <f>Q179+S179+U179+W179</f>
        <v>3019.3172867731964</v>
      </c>
      <c r="Y179" s="75">
        <f>X179/M179</f>
        <v>62.641437484921084</v>
      </c>
    </row>
    <row r="180" spans="1:25" x14ac:dyDescent="0.25">
      <c r="M180" s="8">
        <f>M7+M13+M19+M25+M32+M38+M43+M48+M53+M59+M65+M71+M77+M83+M89+M94+M100+M106+M112+M119+M124+M129+M135+M141+M148+M154+M160+M166+M172+M179</f>
        <v>1470.1999999999998</v>
      </c>
      <c r="N180" s="8">
        <f>N7+N13+N19+N25+N32+N38+N43+N48+N53+N59+N65+N71+N77+N83+N89+N94+N100+N106+N112+N119+N124+N129+N135+N141+N148+N154+N160+N166+N172+N179</f>
        <v>25839</v>
      </c>
      <c r="O180" s="8">
        <f>O7+O13+O19+O25+O32+O38+O43+O48+O53+O59+O65+O71+O77+O83+O89+O94+O100+O106+O112+O119+O124+O129+O135+O141+O148+O154+O160+O166+O172+O179</f>
        <v>23545.55</v>
      </c>
    </row>
    <row r="182" spans="1:25" ht="15.75" x14ac:dyDescent="0.25">
      <c r="M182" s="1"/>
    </row>
  </sheetData>
  <pageMargins left="0.74803149606299213" right="0.74803149606299213" top="0.98425196850393704" bottom="0.70866141732283472" header="0.31496062992125984" footer="0.31496062992125984"/>
  <pageSetup pageOrder="overThenDown" orientation="landscape" horizontalDpi="4294967295" verticalDpi="4294967295" r:id="rId1"/>
  <rowBreaks count="6" manualBreakCount="6">
    <brk id="25" max="16383" man="1"/>
    <brk id="53" max="16383" man="1"/>
    <brk id="83" max="16383" man="1"/>
    <brk id="112" max="16383" man="1"/>
    <brk id="141" max="16383" man="1"/>
    <brk id="172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5283" r:id="rId4">
          <objectPr defaultSize="0" autoPict="0" r:id="rId5">
            <anchor moveWithCells="1" sizeWithCells="1">
              <from>
                <xdr:col>4</xdr:col>
                <xdr:colOff>619125</xdr:colOff>
                <xdr:row>172</xdr:row>
                <xdr:rowOff>38100</xdr:rowOff>
              </from>
              <to>
                <xdr:col>5</xdr:col>
                <xdr:colOff>609600</xdr:colOff>
                <xdr:row>173</xdr:row>
                <xdr:rowOff>0</xdr:rowOff>
              </to>
            </anchor>
          </objectPr>
        </oleObject>
      </mc:Choice>
      <mc:Fallback>
        <oleObject progId="Equation.3" shapeId="5283" r:id="rId4"/>
      </mc:Fallback>
    </mc:AlternateContent>
    <mc:AlternateContent xmlns:mc="http://schemas.openxmlformats.org/markup-compatibility/2006">
      <mc:Choice Requires="x14">
        <oleObject progId="Equation.3" shapeId="5281" r:id="rId6">
          <objectPr defaultSize="0" autoPict="0" r:id="rId7">
            <anchor moveWithCells="1" sizeWithCells="1">
              <from>
                <xdr:col>1</xdr:col>
                <xdr:colOff>104775</xdr:colOff>
                <xdr:row>172</xdr:row>
                <xdr:rowOff>57150</xdr:rowOff>
              </from>
              <to>
                <xdr:col>1</xdr:col>
                <xdr:colOff>561975</xdr:colOff>
                <xdr:row>172</xdr:row>
                <xdr:rowOff>428625</xdr:rowOff>
              </to>
            </anchor>
          </objectPr>
        </oleObject>
      </mc:Choice>
      <mc:Fallback>
        <oleObject progId="Equation.3" shapeId="5281" r:id="rId6"/>
      </mc:Fallback>
    </mc:AlternateContent>
    <mc:AlternateContent xmlns:mc="http://schemas.openxmlformats.org/markup-compatibility/2006">
      <mc:Choice Requires="x14">
        <oleObject progId="Equation.3" shapeId="5253" r:id="rId8">
          <objectPr defaultSize="0" autoPict="0" r:id="rId5">
            <anchor moveWithCells="1" sizeWithCells="1">
              <from>
                <xdr:col>4</xdr:col>
                <xdr:colOff>628650</xdr:colOff>
                <xdr:row>141</xdr:row>
                <xdr:rowOff>38100</xdr:rowOff>
              </from>
              <to>
                <xdr:col>5</xdr:col>
                <xdr:colOff>609600</xdr:colOff>
                <xdr:row>142</xdr:row>
                <xdr:rowOff>0</xdr:rowOff>
              </to>
            </anchor>
          </objectPr>
        </oleObject>
      </mc:Choice>
      <mc:Fallback>
        <oleObject progId="Equation.3" shapeId="5253" r:id="rId8"/>
      </mc:Fallback>
    </mc:AlternateContent>
    <mc:AlternateContent xmlns:mc="http://schemas.openxmlformats.org/markup-compatibility/2006">
      <mc:Choice Requires="x14">
        <oleObject progId="Equation.3" shapeId="5251" r:id="rId9">
          <objectPr defaultSize="0" autoPict="0" r:id="rId7">
            <anchor moveWithCells="1" sizeWithCells="1">
              <from>
                <xdr:col>1</xdr:col>
                <xdr:colOff>104775</xdr:colOff>
                <xdr:row>141</xdr:row>
                <xdr:rowOff>57150</xdr:rowOff>
              </from>
              <to>
                <xdr:col>1</xdr:col>
                <xdr:colOff>561975</xdr:colOff>
                <xdr:row>141</xdr:row>
                <xdr:rowOff>419100</xdr:rowOff>
              </to>
            </anchor>
          </objectPr>
        </oleObject>
      </mc:Choice>
      <mc:Fallback>
        <oleObject progId="Equation.3" shapeId="5251" r:id="rId9"/>
      </mc:Fallback>
    </mc:AlternateContent>
    <mc:AlternateContent xmlns:mc="http://schemas.openxmlformats.org/markup-compatibility/2006">
      <mc:Choice Requires="x14">
        <oleObject progId="Equation.3" shapeId="5228" r:id="rId10">
          <objectPr defaultSize="0" autoPict="0" r:id="rId5">
            <anchor moveWithCells="1" sizeWithCells="1">
              <from>
                <xdr:col>4</xdr:col>
                <xdr:colOff>619125</xdr:colOff>
                <xdr:row>112</xdr:row>
                <xdr:rowOff>38100</xdr:rowOff>
              </from>
              <to>
                <xdr:col>5</xdr:col>
                <xdr:colOff>609600</xdr:colOff>
                <xdr:row>113</xdr:row>
                <xdr:rowOff>0</xdr:rowOff>
              </to>
            </anchor>
          </objectPr>
        </oleObject>
      </mc:Choice>
      <mc:Fallback>
        <oleObject progId="Equation.3" shapeId="5228" r:id="rId10"/>
      </mc:Fallback>
    </mc:AlternateContent>
    <mc:AlternateContent xmlns:mc="http://schemas.openxmlformats.org/markup-compatibility/2006">
      <mc:Choice Requires="x14">
        <oleObject progId="Equation.3" shapeId="5226" r:id="rId11">
          <objectPr defaultSize="0" autoPict="0" r:id="rId7">
            <anchor moveWithCells="1" sizeWithCells="1">
              <from>
                <xdr:col>1</xdr:col>
                <xdr:colOff>104775</xdr:colOff>
                <xdr:row>112</xdr:row>
                <xdr:rowOff>57150</xdr:rowOff>
              </from>
              <to>
                <xdr:col>1</xdr:col>
                <xdr:colOff>561975</xdr:colOff>
                <xdr:row>112</xdr:row>
                <xdr:rowOff>428625</xdr:rowOff>
              </to>
            </anchor>
          </objectPr>
        </oleObject>
      </mc:Choice>
      <mc:Fallback>
        <oleObject progId="Equation.3" shapeId="5226" r:id="rId11"/>
      </mc:Fallback>
    </mc:AlternateContent>
    <mc:AlternateContent xmlns:mc="http://schemas.openxmlformats.org/markup-compatibility/2006">
      <mc:Choice Requires="x14">
        <oleObject progId="Equation.3" shapeId="5208" r:id="rId12">
          <objectPr defaultSize="0" autoPict="0" r:id="rId5">
            <anchor moveWithCells="1" sizeWithCells="1">
              <from>
                <xdr:col>5</xdr:col>
                <xdr:colOff>0</xdr:colOff>
                <xdr:row>83</xdr:row>
                <xdr:rowOff>38100</xdr:rowOff>
              </from>
              <to>
                <xdr:col>5</xdr:col>
                <xdr:colOff>609600</xdr:colOff>
                <xdr:row>84</xdr:row>
                <xdr:rowOff>0</xdr:rowOff>
              </to>
            </anchor>
          </objectPr>
        </oleObject>
      </mc:Choice>
      <mc:Fallback>
        <oleObject progId="Equation.3" shapeId="5208" r:id="rId12"/>
      </mc:Fallback>
    </mc:AlternateContent>
    <mc:AlternateContent xmlns:mc="http://schemas.openxmlformats.org/markup-compatibility/2006">
      <mc:Choice Requires="x14">
        <oleObject progId="Equation.3" shapeId="5206" r:id="rId13">
          <objectPr defaultSize="0" autoPict="0" r:id="rId7">
            <anchor moveWithCells="1" sizeWithCells="1">
              <from>
                <xdr:col>1</xdr:col>
                <xdr:colOff>104775</xdr:colOff>
                <xdr:row>83</xdr:row>
                <xdr:rowOff>57150</xdr:rowOff>
              </from>
              <to>
                <xdr:col>1</xdr:col>
                <xdr:colOff>561975</xdr:colOff>
                <xdr:row>83</xdr:row>
                <xdr:rowOff>400050</xdr:rowOff>
              </to>
            </anchor>
          </objectPr>
        </oleObject>
      </mc:Choice>
      <mc:Fallback>
        <oleObject progId="Equation.3" shapeId="5206" r:id="rId13"/>
      </mc:Fallback>
    </mc:AlternateContent>
    <mc:AlternateContent xmlns:mc="http://schemas.openxmlformats.org/markup-compatibility/2006">
      <mc:Choice Requires="x14">
        <oleObject progId="Equation.3" shapeId="5193" r:id="rId14">
          <objectPr defaultSize="0" autoPict="0" r:id="rId5">
            <anchor moveWithCells="1" sizeWithCells="1">
              <from>
                <xdr:col>4</xdr:col>
                <xdr:colOff>628650</xdr:colOff>
                <xdr:row>53</xdr:row>
                <xdr:rowOff>38100</xdr:rowOff>
              </from>
              <to>
                <xdr:col>5</xdr:col>
                <xdr:colOff>657225</xdr:colOff>
                <xdr:row>53</xdr:row>
                <xdr:rowOff>552450</xdr:rowOff>
              </to>
            </anchor>
          </objectPr>
        </oleObject>
      </mc:Choice>
      <mc:Fallback>
        <oleObject progId="Equation.3" shapeId="5193" r:id="rId14"/>
      </mc:Fallback>
    </mc:AlternateContent>
    <mc:AlternateContent xmlns:mc="http://schemas.openxmlformats.org/markup-compatibility/2006">
      <mc:Choice Requires="x14">
        <oleObject progId="Equation.3" shapeId="5191" r:id="rId15">
          <objectPr defaultSize="0" autoPict="0" r:id="rId7">
            <anchor moveWithCells="1" sizeWithCells="1">
              <from>
                <xdr:col>1</xdr:col>
                <xdr:colOff>104775</xdr:colOff>
                <xdr:row>53</xdr:row>
                <xdr:rowOff>57150</xdr:rowOff>
              </from>
              <to>
                <xdr:col>1</xdr:col>
                <xdr:colOff>561975</xdr:colOff>
                <xdr:row>53</xdr:row>
                <xdr:rowOff>409575</xdr:rowOff>
              </to>
            </anchor>
          </objectPr>
        </oleObject>
      </mc:Choice>
      <mc:Fallback>
        <oleObject progId="Equation.3" shapeId="5191" r:id="rId15"/>
      </mc:Fallback>
    </mc:AlternateContent>
    <mc:AlternateContent xmlns:mc="http://schemas.openxmlformats.org/markup-compatibility/2006">
      <mc:Choice Requires="x14">
        <oleObject progId="Equation.3" shapeId="5183" r:id="rId16">
          <objectPr defaultSize="0" autoPict="0" r:id="rId5">
            <anchor moveWithCells="1" sizeWithCells="1">
              <from>
                <xdr:col>5</xdr:col>
                <xdr:colOff>9525</xdr:colOff>
                <xdr:row>25</xdr:row>
                <xdr:rowOff>38100</xdr:rowOff>
              </from>
              <to>
                <xdr:col>5</xdr:col>
                <xdr:colOff>609600</xdr:colOff>
                <xdr:row>26</xdr:row>
                <xdr:rowOff>0</xdr:rowOff>
              </to>
            </anchor>
          </objectPr>
        </oleObject>
      </mc:Choice>
      <mc:Fallback>
        <oleObject progId="Equation.3" shapeId="5183" r:id="rId16"/>
      </mc:Fallback>
    </mc:AlternateContent>
    <mc:AlternateContent xmlns:mc="http://schemas.openxmlformats.org/markup-compatibility/2006">
      <mc:Choice Requires="x14">
        <oleObject progId="Equation.3" shapeId="5181" r:id="rId17">
          <objectPr defaultSize="0" autoPict="0" r:id="rId7">
            <anchor moveWithCells="1" sizeWithCells="1">
              <from>
                <xdr:col>1</xdr:col>
                <xdr:colOff>104775</xdr:colOff>
                <xdr:row>25</xdr:row>
                <xdr:rowOff>57150</xdr:rowOff>
              </from>
              <to>
                <xdr:col>1</xdr:col>
                <xdr:colOff>561975</xdr:colOff>
                <xdr:row>25</xdr:row>
                <xdr:rowOff>409575</xdr:rowOff>
              </to>
            </anchor>
          </objectPr>
        </oleObject>
      </mc:Choice>
      <mc:Fallback>
        <oleObject progId="Equation.3" shapeId="5181" r:id="rId17"/>
      </mc:Fallback>
    </mc:AlternateContent>
    <mc:AlternateContent xmlns:mc="http://schemas.openxmlformats.org/markup-compatibility/2006">
      <mc:Choice Requires="x14">
        <oleObject progId="Equation.3" shapeId="5130" r:id="rId18">
          <objectPr defaultSize="0" autoPict="0" r:id="rId19">
            <anchor moveWithCells="1" sizeWithCells="1">
              <from>
                <xdr:col>2</xdr:col>
                <xdr:colOff>95250</xdr:colOff>
                <xdr:row>0</xdr:row>
                <xdr:rowOff>47625</xdr:rowOff>
              </from>
              <to>
                <xdr:col>2</xdr:col>
                <xdr:colOff>438150</xdr:colOff>
                <xdr:row>1</xdr:row>
                <xdr:rowOff>19050</xdr:rowOff>
              </to>
            </anchor>
          </objectPr>
        </oleObject>
      </mc:Choice>
      <mc:Fallback>
        <oleObject progId="Equation.3" shapeId="5130" r:id="rId18"/>
      </mc:Fallback>
    </mc:AlternateContent>
    <mc:AlternateContent xmlns:mc="http://schemas.openxmlformats.org/markup-compatibility/2006">
      <mc:Choice Requires="x14">
        <oleObject progId="Equation.3" shapeId="5131" r:id="rId20">
          <objectPr defaultSize="0" autoPict="0" r:id="rId21">
            <anchor moveWithCells="1" sizeWithCells="1">
              <from>
                <xdr:col>3</xdr:col>
                <xdr:colOff>123825</xdr:colOff>
                <xdr:row>0</xdr:row>
                <xdr:rowOff>38100</xdr:rowOff>
              </from>
              <to>
                <xdr:col>3</xdr:col>
                <xdr:colOff>428625</xdr:colOff>
                <xdr:row>1</xdr:row>
                <xdr:rowOff>19050</xdr:rowOff>
              </to>
            </anchor>
          </objectPr>
        </oleObject>
      </mc:Choice>
      <mc:Fallback>
        <oleObject progId="Equation.3" shapeId="5131" r:id="rId20"/>
      </mc:Fallback>
    </mc:AlternateContent>
    <mc:AlternateContent xmlns:mc="http://schemas.openxmlformats.org/markup-compatibility/2006">
      <mc:Choice Requires="x14">
        <oleObject progId="Equation.3" shapeId="5134" r:id="rId22">
          <objectPr defaultSize="0" autoPict="0" r:id="rId7">
            <anchor moveWithCells="1" sizeWithCells="1">
              <from>
                <xdr:col>1</xdr:col>
                <xdr:colOff>104775</xdr:colOff>
                <xdr:row>0</xdr:row>
                <xdr:rowOff>57150</xdr:rowOff>
              </from>
              <to>
                <xdr:col>1</xdr:col>
                <xdr:colOff>561975</xdr:colOff>
                <xdr:row>0</xdr:row>
                <xdr:rowOff>419100</xdr:rowOff>
              </to>
            </anchor>
          </objectPr>
        </oleObject>
      </mc:Choice>
      <mc:Fallback>
        <oleObject progId="Equation.3" shapeId="5134" r:id="rId22"/>
      </mc:Fallback>
    </mc:AlternateContent>
    <mc:AlternateContent xmlns:mc="http://schemas.openxmlformats.org/markup-compatibility/2006">
      <mc:Choice Requires="x14">
        <oleObject progId="Equation.3" shapeId="5135" r:id="rId23">
          <objectPr defaultSize="0" autoPict="0" r:id="rId24">
            <anchor moveWithCells="1" sizeWithCells="1">
              <from>
                <xdr:col>4</xdr:col>
                <xdr:colOff>114300</xdr:colOff>
                <xdr:row>0</xdr:row>
                <xdr:rowOff>38100</xdr:rowOff>
              </from>
              <to>
                <xdr:col>4</xdr:col>
                <xdr:colOff>438150</xdr:colOff>
                <xdr:row>1</xdr:row>
                <xdr:rowOff>9525</xdr:rowOff>
              </to>
            </anchor>
          </objectPr>
        </oleObject>
      </mc:Choice>
      <mc:Fallback>
        <oleObject progId="Equation.3" shapeId="5135" r:id="rId23"/>
      </mc:Fallback>
    </mc:AlternateContent>
    <mc:AlternateContent xmlns:mc="http://schemas.openxmlformats.org/markup-compatibility/2006">
      <mc:Choice Requires="x14">
        <oleObject progId="Equation.3" shapeId="5137" r:id="rId25">
          <objectPr defaultSize="0" autoPict="0" r:id="rId5">
            <anchor moveWithCells="1" sizeWithCells="1">
              <from>
                <xdr:col>4</xdr:col>
                <xdr:colOff>628650</xdr:colOff>
                <xdr:row>0</xdr:row>
                <xdr:rowOff>38100</xdr:rowOff>
              </from>
              <to>
                <xdr:col>5</xdr:col>
                <xdr:colOff>609600</xdr:colOff>
                <xdr:row>1</xdr:row>
                <xdr:rowOff>0</xdr:rowOff>
              </to>
            </anchor>
          </objectPr>
        </oleObject>
      </mc:Choice>
      <mc:Fallback>
        <oleObject progId="Equation.3" shapeId="5137" r:id="rId25"/>
      </mc:Fallback>
    </mc:AlternateContent>
    <mc:AlternateContent xmlns:mc="http://schemas.openxmlformats.org/markup-compatibility/2006">
      <mc:Choice Requires="x14">
        <oleObject progId="Equation.3" shapeId="5149" r:id="rId26">
          <objectPr defaultSize="0" autoPict="0" r:id="rId19">
            <anchor moveWithCells="1" sizeWithCells="1">
              <from>
                <xdr:col>2</xdr:col>
                <xdr:colOff>95250</xdr:colOff>
                <xdr:row>25</xdr:row>
                <xdr:rowOff>47625</xdr:rowOff>
              </from>
              <to>
                <xdr:col>2</xdr:col>
                <xdr:colOff>438150</xdr:colOff>
                <xdr:row>26</xdr:row>
                <xdr:rowOff>19050</xdr:rowOff>
              </to>
            </anchor>
          </objectPr>
        </oleObject>
      </mc:Choice>
      <mc:Fallback>
        <oleObject progId="Equation.3" shapeId="5149" r:id="rId26"/>
      </mc:Fallback>
    </mc:AlternateContent>
    <mc:AlternateContent xmlns:mc="http://schemas.openxmlformats.org/markup-compatibility/2006">
      <mc:Choice Requires="x14">
        <oleObject progId="Equation.3" shapeId="5150" r:id="rId27">
          <objectPr defaultSize="0" autoPict="0" r:id="rId21">
            <anchor moveWithCells="1" sizeWithCells="1">
              <from>
                <xdr:col>3</xdr:col>
                <xdr:colOff>123825</xdr:colOff>
                <xdr:row>25</xdr:row>
                <xdr:rowOff>38100</xdr:rowOff>
              </from>
              <to>
                <xdr:col>3</xdr:col>
                <xdr:colOff>428625</xdr:colOff>
                <xdr:row>26</xdr:row>
                <xdr:rowOff>19050</xdr:rowOff>
              </to>
            </anchor>
          </objectPr>
        </oleObject>
      </mc:Choice>
      <mc:Fallback>
        <oleObject progId="Equation.3" shapeId="5150" r:id="rId27"/>
      </mc:Fallback>
    </mc:AlternateContent>
    <mc:AlternateContent xmlns:mc="http://schemas.openxmlformats.org/markup-compatibility/2006">
      <mc:Choice Requires="x14">
        <oleObject progId="Equation.3" shapeId="5152" r:id="rId28">
          <objectPr defaultSize="0" autoPict="0" r:id="rId24">
            <anchor moveWithCells="1" sizeWithCells="1">
              <from>
                <xdr:col>4</xdr:col>
                <xdr:colOff>114300</xdr:colOff>
                <xdr:row>25</xdr:row>
                <xdr:rowOff>38100</xdr:rowOff>
              </from>
              <to>
                <xdr:col>4</xdr:col>
                <xdr:colOff>438150</xdr:colOff>
                <xdr:row>26</xdr:row>
                <xdr:rowOff>9525</xdr:rowOff>
              </to>
            </anchor>
          </objectPr>
        </oleObject>
      </mc:Choice>
      <mc:Fallback>
        <oleObject progId="Equation.3" shapeId="5152" r:id="rId28"/>
      </mc:Fallback>
    </mc:AlternateContent>
    <mc:AlternateContent xmlns:mc="http://schemas.openxmlformats.org/markup-compatibility/2006">
      <mc:Choice Requires="x14">
        <oleObject progId="Equation.3" shapeId="5154" r:id="rId29">
          <objectPr defaultSize="0" autoPict="0" r:id="rId19">
            <anchor moveWithCells="1" sizeWithCells="1">
              <from>
                <xdr:col>2</xdr:col>
                <xdr:colOff>95250</xdr:colOff>
                <xdr:row>53</xdr:row>
                <xdr:rowOff>47625</xdr:rowOff>
              </from>
              <to>
                <xdr:col>2</xdr:col>
                <xdr:colOff>438150</xdr:colOff>
                <xdr:row>54</xdr:row>
                <xdr:rowOff>19050</xdr:rowOff>
              </to>
            </anchor>
          </objectPr>
        </oleObject>
      </mc:Choice>
      <mc:Fallback>
        <oleObject progId="Equation.3" shapeId="5154" r:id="rId29"/>
      </mc:Fallback>
    </mc:AlternateContent>
    <mc:AlternateContent xmlns:mc="http://schemas.openxmlformats.org/markup-compatibility/2006">
      <mc:Choice Requires="x14">
        <oleObject progId="Equation.3" shapeId="5155" r:id="rId30">
          <objectPr defaultSize="0" autoPict="0" r:id="rId21">
            <anchor moveWithCells="1" sizeWithCells="1">
              <from>
                <xdr:col>3</xdr:col>
                <xdr:colOff>123825</xdr:colOff>
                <xdr:row>53</xdr:row>
                <xdr:rowOff>38100</xdr:rowOff>
              </from>
              <to>
                <xdr:col>3</xdr:col>
                <xdr:colOff>428625</xdr:colOff>
                <xdr:row>54</xdr:row>
                <xdr:rowOff>19050</xdr:rowOff>
              </to>
            </anchor>
          </objectPr>
        </oleObject>
      </mc:Choice>
      <mc:Fallback>
        <oleObject progId="Equation.3" shapeId="5155" r:id="rId30"/>
      </mc:Fallback>
    </mc:AlternateContent>
    <mc:AlternateContent xmlns:mc="http://schemas.openxmlformats.org/markup-compatibility/2006">
      <mc:Choice Requires="x14">
        <oleObject progId="Equation.3" shapeId="5157" r:id="rId31">
          <objectPr defaultSize="0" autoPict="0" r:id="rId24">
            <anchor moveWithCells="1" sizeWithCells="1">
              <from>
                <xdr:col>4</xdr:col>
                <xdr:colOff>114300</xdr:colOff>
                <xdr:row>53</xdr:row>
                <xdr:rowOff>38100</xdr:rowOff>
              </from>
              <to>
                <xdr:col>4</xdr:col>
                <xdr:colOff>438150</xdr:colOff>
                <xdr:row>54</xdr:row>
                <xdr:rowOff>9525</xdr:rowOff>
              </to>
            </anchor>
          </objectPr>
        </oleObject>
      </mc:Choice>
      <mc:Fallback>
        <oleObject progId="Equation.3" shapeId="5157" r:id="rId31"/>
      </mc:Fallback>
    </mc:AlternateContent>
    <mc:AlternateContent xmlns:mc="http://schemas.openxmlformats.org/markup-compatibility/2006">
      <mc:Choice Requires="x14">
        <oleObject progId="Equation.3" shapeId="5159" r:id="rId32">
          <objectPr defaultSize="0" autoPict="0" r:id="rId19">
            <anchor moveWithCells="1" sizeWithCells="1">
              <from>
                <xdr:col>2</xdr:col>
                <xdr:colOff>95250</xdr:colOff>
                <xdr:row>83</xdr:row>
                <xdr:rowOff>47625</xdr:rowOff>
              </from>
              <to>
                <xdr:col>2</xdr:col>
                <xdr:colOff>438150</xdr:colOff>
                <xdr:row>84</xdr:row>
                <xdr:rowOff>19050</xdr:rowOff>
              </to>
            </anchor>
          </objectPr>
        </oleObject>
      </mc:Choice>
      <mc:Fallback>
        <oleObject progId="Equation.3" shapeId="5159" r:id="rId32"/>
      </mc:Fallback>
    </mc:AlternateContent>
    <mc:AlternateContent xmlns:mc="http://schemas.openxmlformats.org/markup-compatibility/2006">
      <mc:Choice Requires="x14">
        <oleObject progId="Equation.3" shapeId="5160" r:id="rId33">
          <objectPr defaultSize="0" autoPict="0" r:id="rId21">
            <anchor moveWithCells="1" sizeWithCells="1">
              <from>
                <xdr:col>3</xdr:col>
                <xdr:colOff>123825</xdr:colOff>
                <xdr:row>83</xdr:row>
                <xdr:rowOff>38100</xdr:rowOff>
              </from>
              <to>
                <xdr:col>3</xdr:col>
                <xdr:colOff>428625</xdr:colOff>
                <xdr:row>84</xdr:row>
                <xdr:rowOff>19050</xdr:rowOff>
              </to>
            </anchor>
          </objectPr>
        </oleObject>
      </mc:Choice>
      <mc:Fallback>
        <oleObject progId="Equation.3" shapeId="5160" r:id="rId33"/>
      </mc:Fallback>
    </mc:AlternateContent>
    <mc:AlternateContent xmlns:mc="http://schemas.openxmlformats.org/markup-compatibility/2006">
      <mc:Choice Requires="x14">
        <oleObject progId="Equation.3" shapeId="5162" r:id="rId34">
          <objectPr defaultSize="0" autoPict="0" r:id="rId24">
            <anchor moveWithCells="1" sizeWithCells="1">
              <from>
                <xdr:col>4</xdr:col>
                <xdr:colOff>114300</xdr:colOff>
                <xdr:row>83</xdr:row>
                <xdr:rowOff>38100</xdr:rowOff>
              </from>
              <to>
                <xdr:col>4</xdr:col>
                <xdr:colOff>438150</xdr:colOff>
                <xdr:row>84</xdr:row>
                <xdr:rowOff>9525</xdr:rowOff>
              </to>
            </anchor>
          </objectPr>
        </oleObject>
      </mc:Choice>
      <mc:Fallback>
        <oleObject progId="Equation.3" shapeId="5162" r:id="rId34"/>
      </mc:Fallback>
    </mc:AlternateContent>
    <mc:AlternateContent xmlns:mc="http://schemas.openxmlformats.org/markup-compatibility/2006">
      <mc:Choice Requires="x14">
        <oleObject progId="Equation.3" shapeId="5164" r:id="rId35">
          <objectPr defaultSize="0" autoPict="0" r:id="rId19">
            <anchor moveWithCells="1" sizeWithCells="1">
              <from>
                <xdr:col>2</xdr:col>
                <xdr:colOff>95250</xdr:colOff>
                <xdr:row>112</xdr:row>
                <xdr:rowOff>47625</xdr:rowOff>
              </from>
              <to>
                <xdr:col>2</xdr:col>
                <xdr:colOff>438150</xdr:colOff>
                <xdr:row>113</xdr:row>
                <xdr:rowOff>19050</xdr:rowOff>
              </to>
            </anchor>
          </objectPr>
        </oleObject>
      </mc:Choice>
      <mc:Fallback>
        <oleObject progId="Equation.3" shapeId="5164" r:id="rId35"/>
      </mc:Fallback>
    </mc:AlternateContent>
    <mc:AlternateContent xmlns:mc="http://schemas.openxmlformats.org/markup-compatibility/2006">
      <mc:Choice Requires="x14">
        <oleObject progId="Equation.3" shapeId="5165" r:id="rId36">
          <objectPr defaultSize="0" autoPict="0" r:id="rId21">
            <anchor moveWithCells="1" sizeWithCells="1">
              <from>
                <xdr:col>3</xdr:col>
                <xdr:colOff>123825</xdr:colOff>
                <xdr:row>112</xdr:row>
                <xdr:rowOff>38100</xdr:rowOff>
              </from>
              <to>
                <xdr:col>3</xdr:col>
                <xdr:colOff>428625</xdr:colOff>
                <xdr:row>113</xdr:row>
                <xdr:rowOff>19050</xdr:rowOff>
              </to>
            </anchor>
          </objectPr>
        </oleObject>
      </mc:Choice>
      <mc:Fallback>
        <oleObject progId="Equation.3" shapeId="5165" r:id="rId36"/>
      </mc:Fallback>
    </mc:AlternateContent>
    <mc:AlternateContent xmlns:mc="http://schemas.openxmlformats.org/markup-compatibility/2006">
      <mc:Choice Requires="x14">
        <oleObject progId="Equation.3" shapeId="5167" r:id="rId37">
          <objectPr defaultSize="0" autoPict="0" r:id="rId24">
            <anchor moveWithCells="1" sizeWithCells="1">
              <from>
                <xdr:col>4</xdr:col>
                <xdr:colOff>114300</xdr:colOff>
                <xdr:row>112</xdr:row>
                <xdr:rowOff>38100</xdr:rowOff>
              </from>
              <to>
                <xdr:col>4</xdr:col>
                <xdr:colOff>438150</xdr:colOff>
                <xdr:row>113</xdr:row>
                <xdr:rowOff>9525</xdr:rowOff>
              </to>
            </anchor>
          </objectPr>
        </oleObject>
      </mc:Choice>
      <mc:Fallback>
        <oleObject progId="Equation.3" shapeId="5167" r:id="rId37"/>
      </mc:Fallback>
    </mc:AlternateContent>
    <mc:AlternateContent xmlns:mc="http://schemas.openxmlformats.org/markup-compatibility/2006">
      <mc:Choice Requires="x14">
        <oleObject progId="Equation.3" shapeId="5169" r:id="rId38">
          <objectPr defaultSize="0" autoPict="0" r:id="rId19">
            <anchor moveWithCells="1" sizeWithCells="1">
              <from>
                <xdr:col>2</xdr:col>
                <xdr:colOff>95250</xdr:colOff>
                <xdr:row>141</xdr:row>
                <xdr:rowOff>47625</xdr:rowOff>
              </from>
              <to>
                <xdr:col>2</xdr:col>
                <xdr:colOff>438150</xdr:colOff>
                <xdr:row>142</xdr:row>
                <xdr:rowOff>19050</xdr:rowOff>
              </to>
            </anchor>
          </objectPr>
        </oleObject>
      </mc:Choice>
      <mc:Fallback>
        <oleObject progId="Equation.3" shapeId="5169" r:id="rId38"/>
      </mc:Fallback>
    </mc:AlternateContent>
    <mc:AlternateContent xmlns:mc="http://schemas.openxmlformats.org/markup-compatibility/2006">
      <mc:Choice Requires="x14">
        <oleObject progId="Equation.3" shapeId="5170" r:id="rId39">
          <objectPr defaultSize="0" autoPict="0" r:id="rId21">
            <anchor moveWithCells="1" sizeWithCells="1">
              <from>
                <xdr:col>3</xdr:col>
                <xdr:colOff>123825</xdr:colOff>
                <xdr:row>141</xdr:row>
                <xdr:rowOff>38100</xdr:rowOff>
              </from>
              <to>
                <xdr:col>3</xdr:col>
                <xdr:colOff>428625</xdr:colOff>
                <xdr:row>142</xdr:row>
                <xdr:rowOff>19050</xdr:rowOff>
              </to>
            </anchor>
          </objectPr>
        </oleObject>
      </mc:Choice>
      <mc:Fallback>
        <oleObject progId="Equation.3" shapeId="5170" r:id="rId39"/>
      </mc:Fallback>
    </mc:AlternateContent>
    <mc:AlternateContent xmlns:mc="http://schemas.openxmlformats.org/markup-compatibility/2006">
      <mc:Choice Requires="x14">
        <oleObject progId="Equation.3" shapeId="5172" r:id="rId40">
          <objectPr defaultSize="0" autoPict="0" r:id="rId24">
            <anchor moveWithCells="1" sizeWithCells="1">
              <from>
                <xdr:col>4</xdr:col>
                <xdr:colOff>114300</xdr:colOff>
                <xdr:row>141</xdr:row>
                <xdr:rowOff>38100</xdr:rowOff>
              </from>
              <to>
                <xdr:col>4</xdr:col>
                <xdr:colOff>438150</xdr:colOff>
                <xdr:row>142</xdr:row>
                <xdr:rowOff>9525</xdr:rowOff>
              </to>
            </anchor>
          </objectPr>
        </oleObject>
      </mc:Choice>
      <mc:Fallback>
        <oleObject progId="Equation.3" shapeId="5172" r:id="rId40"/>
      </mc:Fallback>
    </mc:AlternateContent>
    <mc:AlternateContent xmlns:mc="http://schemas.openxmlformats.org/markup-compatibility/2006">
      <mc:Choice Requires="x14">
        <oleObject progId="Equation.3" shapeId="5174" r:id="rId41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174" r:id="rId41"/>
      </mc:Fallback>
    </mc:AlternateContent>
    <mc:AlternateContent xmlns:mc="http://schemas.openxmlformats.org/markup-compatibility/2006">
      <mc:Choice Requires="x14">
        <oleObject progId="Equation.3" shapeId="5175" r:id="rId42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175" r:id="rId42"/>
      </mc:Fallback>
    </mc:AlternateContent>
    <mc:AlternateContent xmlns:mc="http://schemas.openxmlformats.org/markup-compatibility/2006">
      <mc:Choice Requires="x14">
        <oleObject progId="Equation.3" shapeId="5177" r:id="rId43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177" r:id="rId43"/>
      </mc:Fallback>
    </mc:AlternateContent>
    <mc:AlternateContent xmlns:mc="http://schemas.openxmlformats.org/markup-compatibility/2006">
      <mc:Choice Requires="x14">
        <oleObject progId="Equation.3" shapeId="5179" r:id="rId44">
          <objectPr defaultSize="0" autoPict="0" r:id="rId19">
            <anchor moveWithCells="1" sizeWithCells="1">
              <from>
                <xdr:col>2</xdr:col>
                <xdr:colOff>95250</xdr:colOff>
                <xdr:row>25</xdr:row>
                <xdr:rowOff>47625</xdr:rowOff>
              </from>
              <to>
                <xdr:col>2</xdr:col>
                <xdr:colOff>438150</xdr:colOff>
                <xdr:row>26</xdr:row>
                <xdr:rowOff>19050</xdr:rowOff>
              </to>
            </anchor>
          </objectPr>
        </oleObject>
      </mc:Choice>
      <mc:Fallback>
        <oleObject progId="Equation.3" shapeId="5179" r:id="rId44"/>
      </mc:Fallback>
    </mc:AlternateContent>
    <mc:AlternateContent xmlns:mc="http://schemas.openxmlformats.org/markup-compatibility/2006">
      <mc:Choice Requires="x14">
        <oleObject progId="Equation.3" shapeId="5180" r:id="rId45">
          <objectPr defaultSize="0" autoPict="0" r:id="rId21">
            <anchor moveWithCells="1" sizeWithCells="1">
              <from>
                <xdr:col>3</xdr:col>
                <xdr:colOff>123825</xdr:colOff>
                <xdr:row>25</xdr:row>
                <xdr:rowOff>38100</xdr:rowOff>
              </from>
              <to>
                <xdr:col>3</xdr:col>
                <xdr:colOff>428625</xdr:colOff>
                <xdr:row>26</xdr:row>
                <xdr:rowOff>19050</xdr:rowOff>
              </to>
            </anchor>
          </objectPr>
        </oleObject>
      </mc:Choice>
      <mc:Fallback>
        <oleObject progId="Equation.3" shapeId="5180" r:id="rId45"/>
      </mc:Fallback>
    </mc:AlternateContent>
    <mc:AlternateContent xmlns:mc="http://schemas.openxmlformats.org/markup-compatibility/2006">
      <mc:Choice Requires="x14">
        <oleObject progId="Equation.3" shapeId="5182" r:id="rId46">
          <objectPr defaultSize="0" autoPict="0" r:id="rId24">
            <anchor moveWithCells="1" sizeWithCells="1">
              <from>
                <xdr:col>4</xdr:col>
                <xdr:colOff>114300</xdr:colOff>
                <xdr:row>25</xdr:row>
                <xdr:rowOff>38100</xdr:rowOff>
              </from>
              <to>
                <xdr:col>4</xdr:col>
                <xdr:colOff>438150</xdr:colOff>
                <xdr:row>26</xdr:row>
                <xdr:rowOff>9525</xdr:rowOff>
              </to>
            </anchor>
          </objectPr>
        </oleObject>
      </mc:Choice>
      <mc:Fallback>
        <oleObject progId="Equation.3" shapeId="5182" r:id="rId46"/>
      </mc:Fallback>
    </mc:AlternateContent>
    <mc:AlternateContent xmlns:mc="http://schemas.openxmlformats.org/markup-compatibility/2006">
      <mc:Choice Requires="x14">
        <oleObject progId="Equation.3" shapeId="5184" r:id="rId47">
          <objectPr defaultSize="0" autoPict="0" r:id="rId19">
            <anchor moveWithCells="1" sizeWithCells="1">
              <from>
                <xdr:col>2</xdr:col>
                <xdr:colOff>95250</xdr:colOff>
                <xdr:row>53</xdr:row>
                <xdr:rowOff>47625</xdr:rowOff>
              </from>
              <to>
                <xdr:col>2</xdr:col>
                <xdr:colOff>438150</xdr:colOff>
                <xdr:row>54</xdr:row>
                <xdr:rowOff>19050</xdr:rowOff>
              </to>
            </anchor>
          </objectPr>
        </oleObject>
      </mc:Choice>
      <mc:Fallback>
        <oleObject progId="Equation.3" shapeId="5184" r:id="rId47"/>
      </mc:Fallback>
    </mc:AlternateContent>
    <mc:AlternateContent xmlns:mc="http://schemas.openxmlformats.org/markup-compatibility/2006">
      <mc:Choice Requires="x14">
        <oleObject progId="Equation.3" shapeId="5185" r:id="rId48">
          <objectPr defaultSize="0" autoPict="0" r:id="rId21">
            <anchor moveWithCells="1" sizeWithCells="1">
              <from>
                <xdr:col>3</xdr:col>
                <xdr:colOff>123825</xdr:colOff>
                <xdr:row>53</xdr:row>
                <xdr:rowOff>38100</xdr:rowOff>
              </from>
              <to>
                <xdr:col>3</xdr:col>
                <xdr:colOff>428625</xdr:colOff>
                <xdr:row>54</xdr:row>
                <xdr:rowOff>19050</xdr:rowOff>
              </to>
            </anchor>
          </objectPr>
        </oleObject>
      </mc:Choice>
      <mc:Fallback>
        <oleObject progId="Equation.3" shapeId="5185" r:id="rId48"/>
      </mc:Fallback>
    </mc:AlternateContent>
    <mc:AlternateContent xmlns:mc="http://schemas.openxmlformats.org/markup-compatibility/2006">
      <mc:Choice Requires="x14">
        <oleObject progId="Equation.3" shapeId="5187" r:id="rId49">
          <objectPr defaultSize="0" autoPict="0" r:id="rId24">
            <anchor moveWithCells="1" sizeWithCells="1">
              <from>
                <xdr:col>4</xdr:col>
                <xdr:colOff>114300</xdr:colOff>
                <xdr:row>53</xdr:row>
                <xdr:rowOff>38100</xdr:rowOff>
              </from>
              <to>
                <xdr:col>4</xdr:col>
                <xdr:colOff>438150</xdr:colOff>
                <xdr:row>54</xdr:row>
                <xdr:rowOff>9525</xdr:rowOff>
              </to>
            </anchor>
          </objectPr>
        </oleObject>
      </mc:Choice>
      <mc:Fallback>
        <oleObject progId="Equation.3" shapeId="5187" r:id="rId49"/>
      </mc:Fallback>
    </mc:AlternateContent>
    <mc:AlternateContent xmlns:mc="http://schemas.openxmlformats.org/markup-compatibility/2006">
      <mc:Choice Requires="x14">
        <oleObject progId="Equation.3" shapeId="5189" r:id="rId50">
          <objectPr defaultSize="0" autoPict="0" r:id="rId19">
            <anchor moveWithCells="1" sizeWithCells="1">
              <from>
                <xdr:col>2</xdr:col>
                <xdr:colOff>95250</xdr:colOff>
                <xdr:row>53</xdr:row>
                <xdr:rowOff>47625</xdr:rowOff>
              </from>
              <to>
                <xdr:col>2</xdr:col>
                <xdr:colOff>438150</xdr:colOff>
                <xdr:row>54</xdr:row>
                <xdr:rowOff>19050</xdr:rowOff>
              </to>
            </anchor>
          </objectPr>
        </oleObject>
      </mc:Choice>
      <mc:Fallback>
        <oleObject progId="Equation.3" shapeId="5189" r:id="rId50"/>
      </mc:Fallback>
    </mc:AlternateContent>
    <mc:AlternateContent xmlns:mc="http://schemas.openxmlformats.org/markup-compatibility/2006">
      <mc:Choice Requires="x14">
        <oleObject progId="Equation.3" shapeId="5190" r:id="rId51">
          <objectPr defaultSize="0" autoPict="0" r:id="rId21">
            <anchor moveWithCells="1" sizeWithCells="1">
              <from>
                <xdr:col>3</xdr:col>
                <xdr:colOff>123825</xdr:colOff>
                <xdr:row>53</xdr:row>
                <xdr:rowOff>38100</xdr:rowOff>
              </from>
              <to>
                <xdr:col>3</xdr:col>
                <xdr:colOff>428625</xdr:colOff>
                <xdr:row>54</xdr:row>
                <xdr:rowOff>19050</xdr:rowOff>
              </to>
            </anchor>
          </objectPr>
        </oleObject>
      </mc:Choice>
      <mc:Fallback>
        <oleObject progId="Equation.3" shapeId="5190" r:id="rId51"/>
      </mc:Fallback>
    </mc:AlternateContent>
    <mc:AlternateContent xmlns:mc="http://schemas.openxmlformats.org/markup-compatibility/2006">
      <mc:Choice Requires="x14">
        <oleObject progId="Equation.3" shapeId="5192" r:id="rId52">
          <objectPr defaultSize="0" autoPict="0" r:id="rId24">
            <anchor moveWithCells="1" sizeWithCells="1">
              <from>
                <xdr:col>4</xdr:col>
                <xdr:colOff>114300</xdr:colOff>
                <xdr:row>53</xdr:row>
                <xdr:rowOff>38100</xdr:rowOff>
              </from>
              <to>
                <xdr:col>4</xdr:col>
                <xdr:colOff>438150</xdr:colOff>
                <xdr:row>54</xdr:row>
                <xdr:rowOff>9525</xdr:rowOff>
              </to>
            </anchor>
          </objectPr>
        </oleObject>
      </mc:Choice>
      <mc:Fallback>
        <oleObject progId="Equation.3" shapeId="5192" r:id="rId52"/>
      </mc:Fallback>
    </mc:AlternateContent>
    <mc:AlternateContent xmlns:mc="http://schemas.openxmlformats.org/markup-compatibility/2006">
      <mc:Choice Requires="x14">
        <oleObject progId="Equation.3" shapeId="5194" r:id="rId53">
          <objectPr defaultSize="0" autoPict="0" r:id="rId19">
            <anchor moveWithCells="1" sizeWithCells="1">
              <from>
                <xdr:col>2</xdr:col>
                <xdr:colOff>95250</xdr:colOff>
                <xdr:row>83</xdr:row>
                <xdr:rowOff>47625</xdr:rowOff>
              </from>
              <to>
                <xdr:col>2</xdr:col>
                <xdr:colOff>438150</xdr:colOff>
                <xdr:row>84</xdr:row>
                <xdr:rowOff>19050</xdr:rowOff>
              </to>
            </anchor>
          </objectPr>
        </oleObject>
      </mc:Choice>
      <mc:Fallback>
        <oleObject progId="Equation.3" shapeId="5194" r:id="rId53"/>
      </mc:Fallback>
    </mc:AlternateContent>
    <mc:AlternateContent xmlns:mc="http://schemas.openxmlformats.org/markup-compatibility/2006">
      <mc:Choice Requires="x14">
        <oleObject progId="Equation.3" shapeId="5195" r:id="rId54">
          <objectPr defaultSize="0" autoPict="0" r:id="rId21">
            <anchor moveWithCells="1" sizeWithCells="1">
              <from>
                <xdr:col>3</xdr:col>
                <xdr:colOff>123825</xdr:colOff>
                <xdr:row>83</xdr:row>
                <xdr:rowOff>38100</xdr:rowOff>
              </from>
              <to>
                <xdr:col>3</xdr:col>
                <xdr:colOff>428625</xdr:colOff>
                <xdr:row>84</xdr:row>
                <xdr:rowOff>19050</xdr:rowOff>
              </to>
            </anchor>
          </objectPr>
        </oleObject>
      </mc:Choice>
      <mc:Fallback>
        <oleObject progId="Equation.3" shapeId="5195" r:id="rId54"/>
      </mc:Fallback>
    </mc:AlternateContent>
    <mc:AlternateContent xmlns:mc="http://schemas.openxmlformats.org/markup-compatibility/2006">
      <mc:Choice Requires="x14">
        <oleObject progId="Equation.3" shapeId="5197" r:id="rId55">
          <objectPr defaultSize="0" autoPict="0" r:id="rId24">
            <anchor moveWithCells="1" sizeWithCells="1">
              <from>
                <xdr:col>4</xdr:col>
                <xdr:colOff>114300</xdr:colOff>
                <xdr:row>83</xdr:row>
                <xdr:rowOff>38100</xdr:rowOff>
              </from>
              <to>
                <xdr:col>4</xdr:col>
                <xdr:colOff>438150</xdr:colOff>
                <xdr:row>84</xdr:row>
                <xdr:rowOff>9525</xdr:rowOff>
              </to>
            </anchor>
          </objectPr>
        </oleObject>
      </mc:Choice>
      <mc:Fallback>
        <oleObject progId="Equation.3" shapeId="5197" r:id="rId55"/>
      </mc:Fallback>
    </mc:AlternateContent>
    <mc:AlternateContent xmlns:mc="http://schemas.openxmlformats.org/markup-compatibility/2006">
      <mc:Choice Requires="x14">
        <oleObject progId="Equation.3" shapeId="5199" r:id="rId56">
          <objectPr defaultSize="0" autoPict="0" r:id="rId19">
            <anchor moveWithCells="1" sizeWithCells="1">
              <from>
                <xdr:col>2</xdr:col>
                <xdr:colOff>95250</xdr:colOff>
                <xdr:row>83</xdr:row>
                <xdr:rowOff>47625</xdr:rowOff>
              </from>
              <to>
                <xdr:col>2</xdr:col>
                <xdr:colOff>438150</xdr:colOff>
                <xdr:row>84</xdr:row>
                <xdr:rowOff>19050</xdr:rowOff>
              </to>
            </anchor>
          </objectPr>
        </oleObject>
      </mc:Choice>
      <mc:Fallback>
        <oleObject progId="Equation.3" shapeId="5199" r:id="rId56"/>
      </mc:Fallback>
    </mc:AlternateContent>
    <mc:AlternateContent xmlns:mc="http://schemas.openxmlformats.org/markup-compatibility/2006">
      <mc:Choice Requires="x14">
        <oleObject progId="Equation.3" shapeId="5200" r:id="rId57">
          <objectPr defaultSize="0" autoPict="0" r:id="rId21">
            <anchor moveWithCells="1" sizeWithCells="1">
              <from>
                <xdr:col>3</xdr:col>
                <xdr:colOff>123825</xdr:colOff>
                <xdr:row>83</xdr:row>
                <xdr:rowOff>38100</xdr:rowOff>
              </from>
              <to>
                <xdr:col>3</xdr:col>
                <xdr:colOff>428625</xdr:colOff>
                <xdr:row>84</xdr:row>
                <xdr:rowOff>19050</xdr:rowOff>
              </to>
            </anchor>
          </objectPr>
        </oleObject>
      </mc:Choice>
      <mc:Fallback>
        <oleObject progId="Equation.3" shapeId="5200" r:id="rId57"/>
      </mc:Fallback>
    </mc:AlternateContent>
    <mc:AlternateContent xmlns:mc="http://schemas.openxmlformats.org/markup-compatibility/2006">
      <mc:Choice Requires="x14">
        <oleObject progId="Equation.3" shapeId="5202" r:id="rId58">
          <objectPr defaultSize="0" autoPict="0" r:id="rId24">
            <anchor moveWithCells="1" sizeWithCells="1">
              <from>
                <xdr:col>4</xdr:col>
                <xdr:colOff>114300</xdr:colOff>
                <xdr:row>83</xdr:row>
                <xdr:rowOff>38100</xdr:rowOff>
              </from>
              <to>
                <xdr:col>4</xdr:col>
                <xdr:colOff>438150</xdr:colOff>
                <xdr:row>84</xdr:row>
                <xdr:rowOff>9525</xdr:rowOff>
              </to>
            </anchor>
          </objectPr>
        </oleObject>
      </mc:Choice>
      <mc:Fallback>
        <oleObject progId="Equation.3" shapeId="5202" r:id="rId58"/>
      </mc:Fallback>
    </mc:AlternateContent>
    <mc:AlternateContent xmlns:mc="http://schemas.openxmlformats.org/markup-compatibility/2006">
      <mc:Choice Requires="x14">
        <oleObject progId="Equation.3" shapeId="5204" r:id="rId59">
          <objectPr defaultSize="0" autoPict="0" r:id="rId19">
            <anchor moveWithCells="1" sizeWithCells="1">
              <from>
                <xdr:col>2</xdr:col>
                <xdr:colOff>95250</xdr:colOff>
                <xdr:row>83</xdr:row>
                <xdr:rowOff>47625</xdr:rowOff>
              </from>
              <to>
                <xdr:col>2</xdr:col>
                <xdr:colOff>438150</xdr:colOff>
                <xdr:row>84</xdr:row>
                <xdr:rowOff>19050</xdr:rowOff>
              </to>
            </anchor>
          </objectPr>
        </oleObject>
      </mc:Choice>
      <mc:Fallback>
        <oleObject progId="Equation.3" shapeId="5204" r:id="rId59"/>
      </mc:Fallback>
    </mc:AlternateContent>
    <mc:AlternateContent xmlns:mc="http://schemas.openxmlformats.org/markup-compatibility/2006">
      <mc:Choice Requires="x14">
        <oleObject progId="Equation.3" shapeId="5205" r:id="rId60">
          <objectPr defaultSize="0" autoPict="0" r:id="rId21">
            <anchor moveWithCells="1" sizeWithCells="1">
              <from>
                <xdr:col>3</xdr:col>
                <xdr:colOff>123825</xdr:colOff>
                <xdr:row>83</xdr:row>
                <xdr:rowOff>38100</xdr:rowOff>
              </from>
              <to>
                <xdr:col>3</xdr:col>
                <xdr:colOff>428625</xdr:colOff>
                <xdr:row>84</xdr:row>
                <xdr:rowOff>19050</xdr:rowOff>
              </to>
            </anchor>
          </objectPr>
        </oleObject>
      </mc:Choice>
      <mc:Fallback>
        <oleObject progId="Equation.3" shapeId="5205" r:id="rId60"/>
      </mc:Fallback>
    </mc:AlternateContent>
    <mc:AlternateContent xmlns:mc="http://schemas.openxmlformats.org/markup-compatibility/2006">
      <mc:Choice Requires="x14">
        <oleObject progId="Equation.3" shapeId="5207" r:id="rId61">
          <objectPr defaultSize="0" autoPict="0" r:id="rId24">
            <anchor moveWithCells="1" sizeWithCells="1">
              <from>
                <xdr:col>4</xdr:col>
                <xdr:colOff>114300</xdr:colOff>
                <xdr:row>83</xdr:row>
                <xdr:rowOff>38100</xdr:rowOff>
              </from>
              <to>
                <xdr:col>4</xdr:col>
                <xdr:colOff>438150</xdr:colOff>
                <xdr:row>84</xdr:row>
                <xdr:rowOff>9525</xdr:rowOff>
              </to>
            </anchor>
          </objectPr>
        </oleObject>
      </mc:Choice>
      <mc:Fallback>
        <oleObject progId="Equation.3" shapeId="5207" r:id="rId61"/>
      </mc:Fallback>
    </mc:AlternateContent>
    <mc:AlternateContent xmlns:mc="http://schemas.openxmlformats.org/markup-compatibility/2006">
      <mc:Choice Requires="x14">
        <oleObject progId="Equation.3" shapeId="5209" r:id="rId62">
          <objectPr defaultSize="0" autoPict="0" r:id="rId19">
            <anchor moveWithCells="1" sizeWithCells="1">
              <from>
                <xdr:col>2</xdr:col>
                <xdr:colOff>95250</xdr:colOff>
                <xdr:row>112</xdr:row>
                <xdr:rowOff>47625</xdr:rowOff>
              </from>
              <to>
                <xdr:col>2</xdr:col>
                <xdr:colOff>438150</xdr:colOff>
                <xdr:row>113</xdr:row>
                <xdr:rowOff>19050</xdr:rowOff>
              </to>
            </anchor>
          </objectPr>
        </oleObject>
      </mc:Choice>
      <mc:Fallback>
        <oleObject progId="Equation.3" shapeId="5209" r:id="rId62"/>
      </mc:Fallback>
    </mc:AlternateContent>
    <mc:AlternateContent xmlns:mc="http://schemas.openxmlformats.org/markup-compatibility/2006">
      <mc:Choice Requires="x14">
        <oleObject progId="Equation.3" shapeId="5210" r:id="rId63">
          <objectPr defaultSize="0" autoPict="0" r:id="rId21">
            <anchor moveWithCells="1" sizeWithCells="1">
              <from>
                <xdr:col>3</xdr:col>
                <xdr:colOff>123825</xdr:colOff>
                <xdr:row>112</xdr:row>
                <xdr:rowOff>38100</xdr:rowOff>
              </from>
              <to>
                <xdr:col>3</xdr:col>
                <xdr:colOff>428625</xdr:colOff>
                <xdr:row>113</xdr:row>
                <xdr:rowOff>19050</xdr:rowOff>
              </to>
            </anchor>
          </objectPr>
        </oleObject>
      </mc:Choice>
      <mc:Fallback>
        <oleObject progId="Equation.3" shapeId="5210" r:id="rId63"/>
      </mc:Fallback>
    </mc:AlternateContent>
    <mc:AlternateContent xmlns:mc="http://schemas.openxmlformats.org/markup-compatibility/2006">
      <mc:Choice Requires="x14">
        <oleObject progId="Equation.3" shapeId="5212" r:id="rId64">
          <objectPr defaultSize="0" autoPict="0" r:id="rId24">
            <anchor moveWithCells="1" sizeWithCells="1">
              <from>
                <xdr:col>4</xdr:col>
                <xdr:colOff>114300</xdr:colOff>
                <xdr:row>112</xdr:row>
                <xdr:rowOff>38100</xdr:rowOff>
              </from>
              <to>
                <xdr:col>4</xdr:col>
                <xdr:colOff>438150</xdr:colOff>
                <xdr:row>113</xdr:row>
                <xdr:rowOff>9525</xdr:rowOff>
              </to>
            </anchor>
          </objectPr>
        </oleObject>
      </mc:Choice>
      <mc:Fallback>
        <oleObject progId="Equation.3" shapeId="5212" r:id="rId64"/>
      </mc:Fallback>
    </mc:AlternateContent>
    <mc:AlternateContent xmlns:mc="http://schemas.openxmlformats.org/markup-compatibility/2006">
      <mc:Choice Requires="x14">
        <oleObject progId="Equation.3" shapeId="5214" r:id="rId65">
          <objectPr defaultSize="0" autoPict="0" r:id="rId19">
            <anchor moveWithCells="1" sizeWithCells="1">
              <from>
                <xdr:col>2</xdr:col>
                <xdr:colOff>95250</xdr:colOff>
                <xdr:row>112</xdr:row>
                <xdr:rowOff>47625</xdr:rowOff>
              </from>
              <to>
                <xdr:col>2</xdr:col>
                <xdr:colOff>438150</xdr:colOff>
                <xdr:row>113</xdr:row>
                <xdr:rowOff>19050</xdr:rowOff>
              </to>
            </anchor>
          </objectPr>
        </oleObject>
      </mc:Choice>
      <mc:Fallback>
        <oleObject progId="Equation.3" shapeId="5214" r:id="rId65"/>
      </mc:Fallback>
    </mc:AlternateContent>
    <mc:AlternateContent xmlns:mc="http://schemas.openxmlformats.org/markup-compatibility/2006">
      <mc:Choice Requires="x14">
        <oleObject progId="Equation.3" shapeId="5215" r:id="rId66">
          <objectPr defaultSize="0" autoPict="0" r:id="rId21">
            <anchor moveWithCells="1" sizeWithCells="1">
              <from>
                <xdr:col>3</xdr:col>
                <xdr:colOff>123825</xdr:colOff>
                <xdr:row>112</xdr:row>
                <xdr:rowOff>38100</xdr:rowOff>
              </from>
              <to>
                <xdr:col>3</xdr:col>
                <xdr:colOff>428625</xdr:colOff>
                <xdr:row>113</xdr:row>
                <xdr:rowOff>19050</xdr:rowOff>
              </to>
            </anchor>
          </objectPr>
        </oleObject>
      </mc:Choice>
      <mc:Fallback>
        <oleObject progId="Equation.3" shapeId="5215" r:id="rId66"/>
      </mc:Fallback>
    </mc:AlternateContent>
    <mc:AlternateContent xmlns:mc="http://schemas.openxmlformats.org/markup-compatibility/2006">
      <mc:Choice Requires="x14">
        <oleObject progId="Equation.3" shapeId="5217" r:id="rId67">
          <objectPr defaultSize="0" autoPict="0" r:id="rId24">
            <anchor moveWithCells="1" sizeWithCells="1">
              <from>
                <xdr:col>4</xdr:col>
                <xdr:colOff>114300</xdr:colOff>
                <xdr:row>112</xdr:row>
                <xdr:rowOff>38100</xdr:rowOff>
              </from>
              <to>
                <xdr:col>4</xdr:col>
                <xdr:colOff>438150</xdr:colOff>
                <xdr:row>113</xdr:row>
                <xdr:rowOff>9525</xdr:rowOff>
              </to>
            </anchor>
          </objectPr>
        </oleObject>
      </mc:Choice>
      <mc:Fallback>
        <oleObject progId="Equation.3" shapeId="5217" r:id="rId67"/>
      </mc:Fallback>
    </mc:AlternateContent>
    <mc:AlternateContent xmlns:mc="http://schemas.openxmlformats.org/markup-compatibility/2006">
      <mc:Choice Requires="x14">
        <oleObject progId="Equation.3" shapeId="5219" r:id="rId68">
          <objectPr defaultSize="0" autoPict="0" r:id="rId19">
            <anchor moveWithCells="1" sizeWithCells="1">
              <from>
                <xdr:col>2</xdr:col>
                <xdr:colOff>95250</xdr:colOff>
                <xdr:row>112</xdr:row>
                <xdr:rowOff>47625</xdr:rowOff>
              </from>
              <to>
                <xdr:col>2</xdr:col>
                <xdr:colOff>438150</xdr:colOff>
                <xdr:row>113</xdr:row>
                <xdr:rowOff>19050</xdr:rowOff>
              </to>
            </anchor>
          </objectPr>
        </oleObject>
      </mc:Choice>
      <mc:Fallback>
        <oleObject progId="Equation.3" shapeId="5219" r:id="rId68"/>
      </mc:Fallback>
    </mc:AlternateContent>
    <mc:AlternateContent xmlns:mc="http://schemas.openxmlformats.org/markup-compatibility/2006">
      <mc:Choice Requires="x14">
        <oleObject progId="Equation.3" shapeId="5220" r:id="rId69">
          <objectPr defaultSize="0" autoPict="0" r:id="rId21">
            <anchor moveWithCells="1" sizeWithCells="1">
              <from>
                <xdr:col>3</xdr:col>
                <xdr:colOff>123825</xdr:colOff>
                <xdr:row>112</xdr:row>
                <xdr:rowOff>38100</xdr:rowOff>
              </from>
              <to>
                <xdr:col>3</xdr:col>
                <xdr:colOff>428625</xdr:colOff>
                <xdr:row>113</xdr:row>
                <xdr:rowOff>19050</xdr:rowOff>
              </to>
            </anchor>
          </objectPr>
        </oleObject>
      </mc:Choice>
      <mc:Fallback>
        <oleObject progId="Equation.3" shapeId="5220" r:id="rId69"/>
      </mc:Fallback>
    </mc:AlternateContent>
    <mc:AlternateContent xmlns:mc="http://schemas.openxmlformats.org/markup-compatibility/2006">
      <mc:Choice Requires="x14">
        <oleObject progId="Equation.3" shapeId="5222" r:id="rId70">
          <objectPr defaultSize="0" autoPict="0" r:id="rId24">
            <anchor moveWithCells="1" sizeWithCells="1">
              <from>
                <xdr:col>4</xdr:col>
                <xdr:colOff>114300</xdr:colOff>
                <xdr:row>112</xdr:row>
                <xdr:rowOff>38100</xdr:rowOff>
              </from>
              <to>
                <xdr:col>4</xdr:col>
                <xdr:colOff>438150</xdr:colOff>
                <xdr:row>113</xdr:row>
                <xdr:rowOff>9525</xdr:rowOff>
              </to>
            </anchor>
          </objectPr>
        </oleObject>
      </mc:Choice>
      <mc:Fallback>
        <oleObject progId="Equation.3" shapeId="5222" r:id="rId70"/>
      </mc:Fallback>
    </mc:AlternateContent>
    <mc:AlternateContent xmlns:mc="http://schemas.openxmlformats.org/markup-compatibility/2006">
      <mc:Choice Requires="x14">
        <oleObject progId="Equation.3" shapeId="5224" r:id="rId71">
          <objectPr defaultSize="0" autoPict="0" r:id="rId19">
            <anchor moveWithCells="1" sizeWithCells="1">
              <from>
                <xdr:col>2</xdr:col>
                <xdr:colOff>95250</xdr:colOff>
                <xdr:row>112</xdr:row>
                <xdr:rowOff>47625</xdr:rowOff>
              </from>
              <to>
                <xdr:col>2</xdr:col>
                <xdr:colOff>438150</xdr:colOff>
                <xdr:row>113</xdr:row>
                <xdr:rowOff>19050</xdr:rowOff>
              </to>
            </anchor>
          </objectPr>
        </oleObject>
      </mc:Choice>
      <mc:Fallback>
        <oleObject progId="Equation.3" shapeId="5224" r:id="rId71"/>
      </mc:Fallback>
    </mc:AlternateContent>
    <mc:AlternateContent xmlns:mc="http://schemas.openxmlformats.org/markup-compatibility/2006">
      <mc:Choice Requires="x14">
        <oleObject progId="Equation.3" shapeId="5225" r:id="rId72">
          <objectPr defaultSize="0" autoPict="0" r:id="rId21">
            <anchor moveWithCells="1" sizeWithCells="1">
              <from>
                <xdr:col>3</xdr:col>
                <xdr:colOff>123825</xdr:colOff>
                <xdr:row>112</xdr:row>
                <xdr:rowOff>38100</xdr:rowOff>
              </from>
              <to>
                <xdr:col>3</xdr:col>
                <xdr:colOff>428625</xdr:colOff>
                <xdr:row>113</xdr:row>
                <xdr:rowOff>19050</xdr:rowOff>
              </to>
            </anchor>
          </objectPr>
        </oleObject>
      </mc:Choice>
      <mc:Fallback>
        <oleObject progId="Equation.3" shapeId="5225" r:id="rId72"/>
      </mc:Fallback>
    </mc:AlternateContent>
    <mc:AlternateContent xmlns:mc="http://schemas.openxmlformats.org/markup-compatibility/2006">
      <mc:Choice Requires="x14">
        <oleObject progId="Equation.3" shapeId="5227" r:id="rId73">
          <objectPr defaultSize="0" autoPict="0" r:id="rId24">
            <anchor moveWithCells="1" sizeWithCells="1">
              <from>
                <xdr:col>4</xdr:col>
                <xdr:colOff>114300</xdr:colOff>
                <xdr:row>112</xdr:row>
                <xdr:rowOff>38100</xdr:rowOff>
              </from>
              <to>
                <xdr:col>4</xdr:col>
                <xdr:colOff>438150</xdr:colOff>
                <xdr:row>113</xdr:row>
                <xdr:rowOff>9525</xdr:rowOff>
              </to>
            </anchor>
          </objectPr>
        </oleObject>
      </mc:Choice>
      <mc:Fallback>
        <oleObject progId="Equation.3" shapeId="5227" r:id="rId73"/>
      </mc:Fallback>
    </mc:AlternateContent>
    <mc:AlternateContent xmlns:mc="http://schemas.openxmlformats.org/markup-compatibility/2006">
      <mc:Choice Requires="x14">
        <oleObject progId="Equation.3" shapeId="5229" r:id="rId74">
          <objectPr defaultSize="0" autoPict="0" r:id="rId19">
            <anchor moveWithCells="1" sizeWithCells="1">
              <from>
                <xdr:col>2</xdr:col>
                <xdr:colOff>95250</xdr:colOff>
                <xdr:row>141</xdr:row>
                <xdr:rowOff>47625</xdr:rowOff>
              </from>
              <to>
                <xdr:col>2</xdr:col>
                <xdr:colOff>438150</xdr:colOff>
                <xdr:row>142</xdr:row>
                <xdr:rowOff>19050</xdr:rowOff>
              </to>
            </anchor>
          </objectPr>
        </oleObject>
      </mc:Choice>
      <mc:Fallback>
        <oleObject progId="Equation.3" shapeId="5229" r:id="rId74"/>
      </mc:Fallback>
    </mc:AlternateContent>
    <mc:AlternateContent xmlns:mc="http://schemas.openxmlformats.org/markup-compatibility/2006">
      <mc:Choice Requires="x14">
        <oleObject progId="Equation.3" shapeId="5230" r:id="rId75">
          <objectPr defaultSize="0" autoPict="0" r:id="rId21">
            <anchor moveWithCells="1" sizeWithCells="1">
              <from>
                <xdr:col>3</xdr:col>
                <xdr:colOff>123825</xdr:colOff>
                <xdr:row>141</xdr:row>
                <xdr:rowOff>38100</xdr:rowOff>
              </from>
              <to>
                <xdr:col>3</xdr:col>
                <xdr:colOff>428625</xdr:colOff>
                <xdr:row>142</xdr:row>
                <xdr:rowOff>19050</xdr:rowOff>
              </to>
            </anchor>
          </objectPr>
        </oleObject>
      </mc:Choice>
      <mc:Fallback>
        <oleObject progId="Equation.3" shapeId="5230" r:id="rId75"/>
      </mc:Fallback>
    </mc:AlternateContent>
    <mc:AlternateContent xmlns:mc="http://schemas.openxmlformats.org/markup-compatibility/2006">
      <mc:Choice Requires="x14">
        <oleObject progId="Equation.3" shapeId="5232" r:id="rId76">
          <objectPr defaultSize="0" autoPict="0" r:id="rId24">
            <anchor moveWithCells="1" sizeWithCells="1">
              <from>
                <xdr:col>4</xdr:col>
                <xdr:colOff>114300</xdr:colOff>
                <xdr:row>141</xdr:row>
                <xdr:rowOff>38100</xdr:rowOff>
              </from>
              <to>
                <xdr:col>4</xdr:col>
                <xdr:colOff>438150</xdr:colOff>
                <xdr:row>142</xdr:row>
                <xdr:rowOff>9525</xdr:rowOff>
              </to>
            </anchor>
          </objectPr>
        </oleObject>
      </mc:Choice>
      <mc:Fallback>
        <oleObject progId="Equation.3" shapeId="5232" r:id="rId76"/>
      </mc:Fallback>
    </mc:AlternateContent>
    <mc:AlternateContent xmlns:mc="http://schemas.openxmlformats.org/markup-compatibility/2006">
      <mc:Choice Requires="x14">
        <oleObject progId="Equation.3" shapeId="5234" r:id="rId77">
          <objectPr defaultSize="0" autoPict="0" r:id="rId19">
            <anchor moveWithCells="1" sizeWithCells="1">
              <from>
                <xdr:col>2</xdr:col>
                <xdr:colOff>95250</xdr:colOff>
                <xdr:row>141</xdr:row>
                <xdr:rowOff>47625</xdr:rowOff>
              </from>
              <to>
                <xdr:col>2</xdr:col>
                <xdr:colOff>438150</xdr:colOff>
                <xdr:row>142</xdr:row>
                <xdr:rowOff>19050</xdr:rowOff>
              </to>
            </anchor>
          </objectPr>
        </oleObject>
      </mc:Choice>
      <mc:Fallback>
        <oleObject progId="Equation.3" shapeId="5234" r:id="rId77"/>
      </mc:Fallback>
    </mc:AlternateContent>
    <mc:AlternateContent xmlns:mc="http://schemas.openxmlformats.org/markup-compatibility/2006">
      <mc:Choice Requires="x14">
        <oleObject progId="Equation.3" shapeId="5235" r:id="rId78">
          <objectPr defaultSize="0" autoPict="0" r:id="rId21">
            <anchor moveWithCells="1" sizeWithCells="1">
              <from>
                <xdr:col>3</xdr:col>
                <xdr:colOff>123825</xdr:colOff>
                <xdr:row>141</xdr:row>
                <xdr:rowOff>38100</xdr:rowOff>
              </from>
              <to>
                <xdr:col>3</xdr:col>
                <xdr:colOff>428625</xdr:colOff>
                <xdr:row>142</xdr:row>
                <xdr:rowOff>19050</xdr:rowOff>
              </to>
            </anchor>
          </objectPr>
        </oleObject>
      </mc:Choice>
      <mc:Fallback>
        <oleObject progId="Equation.3" shapeId="5235" r:id="rId78"/>
      </mc:Fallback>
    </mc:AlternateContent>
    <mc:AlternateContent xmlns:mc="http://schemas.openxmlformats.org/markup-compatibility/2006">
      <mc:Choice Requires="x14">
        <oleObject progId="Equation.3" shapeId="5237" r:id="rId79">
          <objectPr defaultSize="0" autoPict="0" r:id="rId24">
            <anchor moveWithCells="1" sizeWithCells="1">
              <from>
                <xdr:col>4</xdr:col>
                <xdr:colOff>114300</xdr:colOff>
                <xdr:row>141</xdr:row>
                <xdr:rowOff>38100</xdr:rowOff>
              </from>
              <to>
                <xdr:col>4</xdr:col>
                <xdr:colOff>438150</xdr:colOff>
                <xdr:row>142</xdr:row>
                <xdr:rowOff>9525</xdr:rowOff>
              </to>
            </anchor>
          </objectPr>
        </oleObject>
      </mc:Choice>
      <mc:Fallback>
        <oleObject progId="Equation.3" shapeId="5237" r:id="rId79"/>
      </mc:Fallback>
    </mc:AlternateContent>
    <mc:AlternateContent xmlns:mc="http://schemas.openxmlformats.org/markup-compatibility/2006">
      <mc:Choice Requires="x14">
        <oleObject progId="Equation.3" shapeId="5239" r:id="rId80">
          <objectPr defaultSize="0" autoPict="0" r:id="rId19">
            <anchor moveWithCells="1" sizeWithCells="1">
              <from>
                <xdr:col>2</xdr:col>
                <xdr:colOff>95250</xdr:colOff>
                <xdr:row>141</xdr:row>
                <xdr:rowOff>47625</xdr:rowOff>
              </from>
              <to>
                <xdr:col>2</xdr:col>
                <xdr:colOff>438150</xdr:colOff>
                <xdr:row>142</xdr:row>
                <xdr:rowOff>19050</xdr:rowOff>
              </to>
            </anchor>
          </objectPr>
        </oleObject>
      </mc:Choice>
      <mc:Fallback>
        <oleObject progId="Equation.3" shapeId="5239" r:id="rId80"/>
      </mc:Fallback>
    </mc:AlternateContent>
    <mc:AlternateContent xmlns:mc="http://schemas.openxmlformats.org/markup-compatibility/2006">
      <mc:Choice Requires="x14">
        <oleObject progId="Equation.3" shapeId="5240" r:id="rId81">
          <objectPr defaultSize="0" autoPict="0" r:id="rId21">
            <anchor moveWithCells="1" sizeWithCells="1">
              <from>
                <xdr:col>3</xdr:col>
                <xdr:colOff>123825</xdr:colOff>
                <xdr:row>141</xdr:row>
                <xdr:rowOff>38100</xdr:rowOff>
              </from>
              <to>
                <xdr:col>3</xdr:col>
                <xdr:colOff>428625</xdr:colOff>
                <xdr:row>142</xdr:row>
                <xdr:rowOff>19050</xdr:rowOff>
              </to>
            </anchor>
          </objectPr>
        </oleObject>
      </mc:Choice>
      <mc:Fallback>
        <oleObject progId="Equation.3" shapeId="5240" r:id="rId81"/>
      </mc:Fallback>
    </mc:AlternateContent>
    <mc:AlternateContent xmlns:mc="http://schemas.openxmlformats.org/markup-compatibility/2006">
      <mc:Choice Requires="x14">
        <oleObject progId="Equation.3" shapeId="5242" r:id="rId82">
          <objectPr defaultSize="0" autoPict="0" r:id="rId24">
            <anchor moveWithCells="1" sizeWithCells="1">
              <from>
                <xdr:col>4</xdr:col>
                <xdr:colOff>114300</xdr:colOff>
                <xdr:row>141</xdr:row>
                <xdr:rowOff>38100</xdr:rowOff>
              </from>
              <to>
                <xdr:col>4</xdr:col>
                <xdr:colOff>438150</xdr:colOff>
                <xdr:row>142</xdr:row>
                <xdr:rowOff>9525</xdr:rowOff>
              </to>
            </anchor>
          </objectPr>
        </oleObject>
      </mc:Choice>
      <mc:Fallback>
        <oleObject progId="Equation.3" shapeId="5242" r:id="rId82"/>
      </mc:Fallback>
    </mc:AlternateContent>
    <mc:AlternateContent xmlns:mc="http://schemas.openxmlformats.org/markup-compatibility/2006">
      <mc:Choice Requires="x14">
        <oleObject progId="Equation.3" shapeId="5244" r:id="rId83">
          <objectPr defaultSize="0" autoPict="0" r:id="rId19">
            <anchor moveWithCells="1" sizeWithCells="1">
              <from>
                <xdr:col>2</xdr:col>
                <xdr:colOff>95250</xdr:colOff>
                <xdr:row>141</xdr:row>
                <xdr:rowOff>47625</xdr:rowOff>
              </from>
              <to>
                <xdr:col>2</xdr:col>
                <xdr:colOff>438150</xdr:colOff>
                <xdr:row>142</xdr:row>
                <xdr:rowOff>19050</xdr:rowOff>
              </to>
            </anchor>
          </objectPr>
        </oleObject>
      </mc:Choice>
      <mc:Fallback>
        <oleObject progId="Equation.3" shapeId="5244" r:id="rId83"/>
      </mc:Fallback>
    </mc:AlternateContent>
    <mc:AlternateContent xmlns:mc="http://schemas.openxmlformats.org/markup-compatibility/2006">
      <mc:Choice Requires="x14">
        <oleObject progId="Equation.3" shapeId="5245" r:id="rId84">
          <objectPr defaultSize="0" autoPict="0" r:id="rId21">
            <anchor moveWithCells="1" sizeWithCells="1">
              <from>
                <xdr:col>3</xdr:col>
                <xdr:colOff>123825</xdr:colOff>
                <xdr:row>141</xdr:row>
                <xdr:rowOff>38100</xdr:rowOff>
              </from>
              <to>
                <xdr:col>3</xdr:col>
                <xdr:colOff>428625</xdr:colOff>
                <xdr:row>142</xdr:row>
                <xdr:rowOff>19050</xdr:rowOff>
              </to>
            </anchor>
          </objectPr>
        </oleObject>
      </mc:Choice>
      <mc:Fallback>
        <oleObject progId="Equation.3" shapeId="5245" r:id="rId84"/>
      </mc:Fallback>
    </mc:AlternateContent>
    <mc:AlternateContent xmlns:mc="http://schemas.openxmlformats.org/markup-compatibility/2006">
      <mc:Choice Requires="x14">
        <oleObject progId="Equation.3" shapeId="5247" r:id="rId85">
          <objectPr defaultSize="0" autoPict="0" r:id="rId24">
            <anchor moveWithCells="1" sizeWithCells="1">
              <from>
                <xdr:col>4</xdr:col>
                <xdr:colOff>114300</xdr:colOff>
                <xdr:row>141</xdr:row>
                <xdr:rowOff>38100</xdr:rowOff>
              </from>
              <to>
                <xdr:col>4</xdr:col>
                <xdr:colOff>438150</xdr:colOff>
                <xdr:row>142</xdr:row>
                <xdr:rowOff>9525</xdr:rowOff>
              </to>
            </anchor>
          </objectPr>
        </oleObject>
      </mc:Choice>
      <mc:Fallback>
        <oleObject progId="Equation.3" shapeId="5247" r:id="rId85"/>
      </mc:Fallback>
    </mc:AlternateContent>
    <mc:AlternateContent xmlns:mc="http://schemas.openxmlformats.org/markup-compatibility/2006">
      <mc:Choice Requires="x14">
        <oleObject progId="Equation.3" shapeId="5249" r:id="rId86">
          <objectPr defaultSize="0" autoPict="0" r:id="rId19">
            <anchor moveWithCells="1" sizeWithCells="1">
              <from>
                <xdr:col>2</xdr:col>
                <xdr:colOff>95250</xdr:colOff>
                <xdr:row>141</xdr:row>
                <xdr:rowOff>47625</xdr:rowOff>
              </from>
              <to>
                <xdr:col>2</xdr:col>
                <xdr:colOff>438150</xdr:colOff>
                <xdr:row>142</xdr:row>
                <xdr:rowOff>19050</xdr:rowOff>
              </to>
            </anchor>
          </objectPr>
        </oleObject>
      </mc:Choice>
      <mc:Fallback>
        <oleObject progId="Equation.3" shapeId="5249" r:id="rId86"/>
      </mc:Fallback>
    </mc:AlternateContent>
    <mc:AlternateContent xmlns:mc="http://schemas.openxmlformats.org/markup-compatibility/2006">
      <mc:Choice Requires="x14">
        <oleObject progId="Equation.3" shapeId="5250" r:id="rId87">
          <objectPr defaultSize="0" autoPict="0" r:id="rId21">
            <anchor moveWithCells="1" sizeWithCells="1">
              <from>
                <xdr:col>3</xdr:col>
                <xdr:colOff>123825</xdr:colOff>
                <xdr:row>141</xdr:row>
                <xdr:rowOff>38100</xdr:rowOff>
              </from>
              <to>
                <xdr:col>3</xdr:col>
                <xdr:colOff>428625</xdr:colOff>
                <xdr:row>142</xdr:row>
                <xdr:rowOff>19050</xdr:rowOff>
              </to>
            </anchor>
          </objectPr>
        </oleObject>
      </mc:Choice>
      <mc:Fallback>
        <oleObject progId="Equation.3" shapeId="5250" r:id="rId87"/>
      </mc:Fallback>
    </mc:AlternateContent>
    <mc:AlternateContent xmlns:mc="http://schemas.openxmlformats.org/markup-compatibility/2006">
      <mc:Choice Requires="x14">
        <oleObject progId="Equation.3" shapeId="5252" r:id="rId88">
          <objectPr defaultSize="0" autoPict="0" r:id="rId24">
            <anchor moveWithCells="1" sizeWithCells="1">
              <from>
                <xdr:col>4</xdr:col>
                <xdr:colOff>114300</xdr:colOff>
                <xdr:row>141</xdr:row>
                <xdr:rowOff>38100</xdr:rowOff>
              </from>
              <to>
                <xdr:col>4</xdr:col>
                <xdr:colOff>438150</xdr:colOff>
                <xdr:row>142</xdr:row>
                <xdr:rowOff>9525</xdr:rowOff>
              </to>
            </anchor>
          </objectPr>
        </oleObject>
      </mc:Choice>
      <mc:Fallback>
        <oleObject progId="Equation.3" shapeId="5252" r:id="rId88"/>
      </mc:Fallback>
    </mc:AlternateContent>
    <mc:AlternateContent xmlns:mc="http://schemas.openxmlformats.org/markup-compatibility/2006">
      <mc:Choice Requires="x14">
        <oleObject progId="Equation.3" shapeId="5254" r:id="rId89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254" r:id="rId89"/>
      </mc:Fallback>
    </mc:AlternateContent>
    <mc:AlternateContent xmlns:mc="http://schemas.openxmlformats.org/markup-compatibility/2006">
      <mc:Choice Requires="x14">
        <oleObject progId="Equation.3" shapeId="5255" r:id="rId90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255" r:id="rId90"/>
      </mc:Fallback>
    </mc:AlternateContent>
    <mc:AlternateContent xmlns:mc="http://schemas.openxmlformats.org/markup-compatibility/2006">
      <mc:Choice Requires="x14">
        <oleObject progId="Equation.3" shapeId="5257" r:id="rId91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257" r:id="rId91"/>
      </mc:Fallback>
    </mc:AlternateContent>
    <mc:AlternateContent xmlns:mc="http://schemas.openxmlformats.org/markup-compatibility/2006">
      <mc:Choice Requires="x14">
        <oleObject progId="Equation.3" shapeId="5259" r:id="rId92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259" r:id="rId92"/>
      </mc:Fallback>
    </mc:AlternateContent>
    <mc:AlternateContent xmlns:mc="http://schemas.openxmlformats.org/markup-compatibility/2006">
      <mc:Choice Requires="x14">
        <oleObject progId="Equation.3" shapeId="5260" r:id="rId93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260" r:id="rId93"/>
      </mc:Fallback>
    </mc:AlternateContent>
    <mc:AlternateContent xmlns:mc="http://schemas.openxmlformats.org/markup-compatibility/2006">
      <mc:Choice Requires="x14">
        <oleObject progId="Equation.3" shapeId="5262" r:id="rId94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262" r:id="rId94"/>
      </mc:Fallback>
    </mc:AlternateContent>
    <mc:AlternateContent xmlns:mc="http://schemas.openxmlformats.org/markup-compatibility/2006">
      <mc:Choice Requires="x14">
        <oleObject progId="Equation.3" shapeId="5264" r:id="rId95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264" r:id="rId95"/>
      </mc:Fallback>
    </mc:AlternateContent>
    <mc:AlternateContent xmlns:mc="http://schemas.openxmlformats.org/markup-compatibility/2006">
      <mc:Choice Requires="x14">
        <oleObject progId="Equation.3" shapeId="5265" r:id="rId96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265" r:id="rId96"/>
      </mc:Fallback>
    </mc:AlternateContent>
    <mc:AlternateContent xmlns:mc="http://schemas.openxmlformats.org/markup-compatibility/2006">
      <mc:Choice Requires="x14">
        <oleObject progId="Equation.3" shapeId="5267" r:id="rId97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267" r:id="rId97"/>
      </mc:Fallback>
    </mc:AlternateContent>
    <mc:AlternateContent xmlns:mc="http://schemas.openxmlformats.org/markup-compatibility/2006">
      <mc:Choice Requires="x14">
        <oleObject progId="Equation.3" shapeId="5269" r:id="rId98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269" r:id="rId98"/>
      </mc:Fallback>
    </mc:AlternateContent>
    <mc:AlternateContent xmlns:mc="http://schemas.openxmlformats.org/markup-compatibility/2006">
      <mc:Choice Requires="x14">
        <oleObject progId="Equation.3" shapeId="5270" r:id="rId99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270" r:id="rId99"/>
      </mc:Fallback>
    </mc:AlternateContent>
    <mc:AlternateContent xmlns:mc="http://schemas.openxmlformats.org/markup-compatibility/2006">
      <mc:Choice Requires="x14">
        <oleObject progId="Equation.3" shapeId="5272" r:id="rId100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272" r:id="rId100"/>
      </mc:Fallback>
    </mc:AlternateContent>
    <mc:AlternateContent xmlns:mc="http://schemas.openxmlformats.org/markup-compatibility/2006">
      <mc:Choice Requires="x14">
        <oleObject progId="Equation.3" shapeId="5274" r:id="rId101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274" r:id="rId101"/>
      </mc:Fallback>
    </mc:AlternateContent>
    <mc:AlternateContent xmlns:mc="http://schemas.openxmlformats.org/markup-compatibility/2006">
      <mc:Choice Requires="x14">
        <oleObject progId="Equation.3" shapeId="5275" r:id="rId102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275" r:id="rId102"/>
      </mc:Fallback>
    </mc:AlternateContent>
    <mc:AlternateContent xmlns:mc="http://schemas.openxmlformats.org/markup-compatibility/2006">
      <mc:Choice Requires="x14">
        <oleObject progId="Equation.3" shapeId="5277" r:id="rId103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277" r:id="rId103"/>
      </mc:Fallback>
    </mc:AlternateContent>
    <mc:AlternateContent xmlns:mc="http://schemas.openxmlformats.org/markup-compatibility/2006">
      <mc:Choice Requires="x14">
        <oleObject progId="Equation.3" shapeId="5279" r:id="rId104">
          <objectPr defaultSize="0" autoPict="0" r:id="rId19">
            <anchor moveWithCells="1" sizeWithCells="1">
              <from>
                <xdr:col>2</xdr:col>
                <xdr:colOff>95250</xdr:colOff>
                <xdr:row>172</xdr:row>
                <xdr:rowOff>47625</xdr:rowOff>
              </from>
              <to>
                <xdr:col>2</xdr:col>
                <xdr:colOff>438150</xdr:colOff>
                <xdr:row>173</xdr:row>
                <xdr:rowOff>19050</xdr:rowOff>
              </to>
            </anchor>
          </objectPr>
        </oleObject>
      </mc:Choice>
      <mc:Fallback>
        <oleObject progId="Equation.3" shapeId="5279" r:id="rId104"/>
      </mc:Fallback>
    </mc:AlternateContent>
    <mc:AlternateContent xmlns:mc="http://schemas.openxmlformats.org/markup-compatibility/2006">
      <mc:Choice Requires="x14">
        <oleObject progId="Equation.3" shapeId="5280" r:id="rId105">
          <objectPr defaultSize="0" autoPict="0" r:id="rId21">
            <anchor moveWithCells="1" sizeWithCells="1">
              <from>
                <xdr:col>3</xdr:col>
                <xdr:colOff>123825</xdr:colOff>
                <xdr:row>172</xdr:row>
                <xdr:rowOff>38100</xdr:rowOff>
              </from>
              <to>
                <xdr:col>3</xdr:col>
                <xdr:colOff>428625</xdr:colOff>
                <xdr:row>173</xdr:row>
                <xdr:rowOff>19050</xdr:rowOff>
              </to>
            </anchor>
          </objectPr>
        </oleObject>
      </mc:Choice>
      <mc:Fallback>
        <oleObject progId="Equation.3" shapeId="5280" r:id="rId105"/>
      </mc:Fallback>
    </mc:AlternateContent>
    <mc:AlternateContent xmlns:mc="http://schemas.openxmlformats.org/markup-compatibility/2006">
      <mc:Choice Requires="x14">
        <oleObject progId="Equation.3" shapeId="5282" r:id="rId106">
          <objectPr defaultSize="0" autoPict="0" r:id="rId24">
            <anchor moveWithCells="1" sizeWithCells="1">
              <from>
                <xdr:col>4</xdr:col>
                <xdr:colOff>114300</xdr:colOff>
                <xdr:row>172</xdr:row>
                <xdr:rowOff>38100</xdr:rowOff>
              </from>
              <to>
                <xdr:col>4</xdr:col>
                <xdr:colOff>438150</xdr:colOff>
                <xdr:row>173</xdr:row>
                <xdr:rowOff>9525</xdr:rowOff>
              </to>
            </anchor>
          </objectPr>
        </oleObject>
      </mc:Choice>
      <mc:Fallback>
        <oleObject progId="Equation.3" shapeId="5282" r:id="rId10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zoomScale="70" zoomScaleNormal="70" zoomScalePageLayoutView="85" workbookViewId="0">
      <selection activeCell="R40" sqref="R40"/>
    </sheetView>
  </sheetViews>
  <sheetFormatPr defaultRowHeight="15" x14ac:dyDescent="0.25"/>
  <cols>
    <col min="1" max="1" width="13.5703125" customWidth="1"/>
    <col min="2" max="3" width="10.85546875" customWidth="1"/>
    <col min="4" max="4" width="10.28515625" customWidth="1"/>
    <col min="5" max="8" width="10.85546875" customWidth="1"/>
    <col min="9" max="9" width="13.5703125" customWidth="1"/>
    <col min="10" max="15" width="12.140625" customWidth="1"/>
  </cols>
  <sheetData>
    <row r="1" spans="1:15" ht="49.5" customHeight="1" x14ac:dyDescent="0.25">
      <c r="A1" s="118" t="s">
        <v>200</v>
      </c>
      <c r="B1" s="118" t="str">
        <f>Alokatori!M1</f>
        <v>Dzīvokļu platība</v>
      </c>
      <c r="C1" s="118" t="str">
        <f>Alokatori!N1</f>
        <v>Alokatoru norādītās iedaļas</v>
      </c>
      <c r="D1" s="118" t="str">
        <f>Alokatori!O1</f>
        <v>Aprēķins</v>
      </c>
      <c r="E1" s="118" t="str">
        <f>Alokatori!P1</f>
        <v>Qind. sadl. (kWh/m2)</v>
      </c>
      <c r="F1" s="118" t="str">
        <f>Alokatori!Q1</f>
        <v>Qind. sadl. (kWh)</v>
      </c>
      <c r="G1" s="118" t="str">
        <f>Alokatori!R1</f>
        <v>Qind. nesadl. (kWh/m2)</v>
      </c>
      <c r="H1" s="118" t="str">
        <f>Alokatori!S1</f>
        <v>Qind. nesadl. (kWh)</v>
      </c>
      <c r="I1" s="121" t="str">
        <f>A1</f>
        <v>Dzīvoklis</v>
      </c>
      <c r="J1" s="118" t="str">
        <f>Alokatori!T1</f>
        <v>Qcaurl (kWh/m2)</v>
      </c>
      <c r="K1" s="118" t="str">
        <f>Alokatori!U1</f>
        <v>Qcaurl (kWh)</v>
      </c>
      <c r="L1" s="118" t="str">
        <f>Alokatori!V1</f>
        <v>Qparp (kWh/m2)</v>
      </c>
      <c r="M1" s="118" t="str">
        <f>Alokatori!W1</f>
        <v>Qparp (kWh)</v>
      </c>
      <c r="N1" s="118" t="str">
        <f>Alokatori!X1</f>
        <v>Qkopa (kWh)</v>
      </c>
      <c r="O1" s="122" t="str">
        <f>Alokatori!Y1</f>
        <v>Qkopa (kWh/m2)</v>
      </c>
    </row>
    <row r="2" spans="1:15" x14ac:dyDescent="0.25">
      <c r="A2" s="79" t="str">
        <f>Alokatori!A2</f>
        <v>Dzīvoklis Nr.1</v>
      </c>
      <c r="B2" s="119">
        <f>Alokatori!M7</f>
        <v>46.7</v>
      </c>
      <c r="C2" s="119">
        <f>Alokatori!N7</f>
        <v>2050</v>
      </c>
      <c r="D2" s="119">
        <f>Alokatori!O7</f>
        <v>1845</v>
      </c>
      <c r="E2" s="119">
        <f>Alokatori!P7</f>
        <v>1.1017494516041644</v>
      </c>
      <c r="F2" s="119">
        <f>Alokatori!Q7</f>
        <v>2032.7277382096834</v>
      </c>
      <c r="G2" s="119">
        <f>Alokatori!R7</f>
        <v>9.5382858067326239</v>
      </c>
      <c r="H2" s="119">
        <f>Alokatori!S7</f>
        <v>445.43794717441358</v>
      </c>
      <c r="I2" s="79" t="str">
        <f>A2</f>
        <v>Dzīvoklis Nr.1</v>
      </c>
      <c r="J2" s="119">
        <f>Alokatori!T7</f>
        <v>6.1977396272615977</v>
      </c>
      <c r="K2" s="119">
        <f>Alokatori!U7</f>
        <v>289.43444059311662</v>
      </c>
      <c r="L2" s="119">
        <f>Alokatori!V7</f>
        <v>2.606855262361083</v>
      </c>
      <c r="M2" s="119">
        <f>Alokatori!W7</f>
        <v>121.74014075226259</v>
      </c>
      <c r="N2" s="119">
        <f>Alokatori!X7</f>
        <v>2889.3402667294763</v>
      </c>
      <c r="O2" s="119">
        <f>Alokatori!Y7</f>
        <v>61.870241257590493</v>
      </c>
    </row>
    <row r="3" spans="1:15" x14ac:dyDescent="0.25">
      <c r="A3" s="79" t="str">
        <f>Alokatori!A8</f>
        <v>Dzīvoklis Nr.2</v>
      </c>
      <c r="B3" s="119">
        <f>Alokatori!M13</f>
        <v>47.8</v>
      </c>
      <c r="C3" s="119">
        <f>Alokatori!N13</f>
        <v>760</v>
      </c>
      <c r="D3" s="119">
        <f>Alokatori!O13</f>
        <v>684</v>
      </c>
      <c r="E3" s="119">
        <f>Alokatori!P13</f>
        <v>1.1017494516041644</v>
      </c>
      <c r="F3" s="119">
        <f>Alokatori!Q13</f>
        <v>753.59662489724849</v>
      </c>
      <c r="G3" s="119">
        <f>Alokatori!R13</f>
        <v>9.5382858067326239</v>
      </c>
      <c r="H3" s="119">
        <f>Alokatori!S13</f>
        <v>455.9300615618194</v>
      </c>
      <c r="I3" s="79" t="str">
        <f>A3</f>
        <v>Dzīvoklis Nr.2</v>
      </c>
      <c r="J3" s="119">
        <f>Alokatori!T13</f>
        <v>6.1977396272615977</v>
      </c>
      <c r="K3" s="119">
        <f>Alokatori!U13</f>
        <v>296.25195418310437</v>
      </c>
      <c r="L3" s="119">
        <f>Alokatori!V13</f>
        <v>2.606855262361083</v>
      </c>
      <c r="M3" s="119">
        <f>Alokatori!W13</f>
        <v>124.60768154085976</v>
      </c>
      <c r="N3" s="119">
        <f>Alokatori!X13</f>
        <v>1630.386322183032</v>
      </c>
      <c r="O3" s="119">
        <f>Alokatori!Y13</f>
        <v>34.108500464080173</v>
      </c>
    </row>
    <row r="4" spans="1:15" x14ac:dyDescent="0.25">
      <c r="A4" s="79" t="str">
        <f>Alokatori!A14</f>
        <v>Dzīvoklis Nr.3</v>
      </c>
      <c r="B4" s="119">
        <f>Alokatori!M19</f>
        <v>44.5</v>
      </c>
      <c r="C4" s="119">
        <f>Alokatori!N19</f>
        <v>660</v>
      </c>
      <c r="D4" s="119">
        <f>Alokatori!O19</f>
        <v>594</v>
      </c>
      <c r="E4" s="119">
        <f>Alokatori!P19</f>
        <v>1.1017494516041644</v>
      </c>
      <c r="F4" s="119">
        <f>Alokatori!Q19</f>
        <v>654.43917425287361</v>
      </c>
      <c r="G4" s="119">
        <f>Alokatori!R19</f>
        <v>9.5382858067326239</v>
      </c>
      <c r="H4" s="119">
        <f>Alokatori!S19</f>
        <v>424.45371839960177</v>
      </c>
      <c r="I4" s="79" t="str">
        <f>A4</f>
        <v>Dzīvoklis Nr.3</v>
      </c>
      <c r="J4" s="119">
        <f>Alokatori!T19</f>
        <v>6.1977396272615977</v>
      </c>
      <c r="K4" s="119">
        <f>Alokatori!U19</f>
        <v>275.79941341314111</v>
      </c>
      <c r="L4" s="119">
        <f>Alokatori!V19</f>
        <v>2.606855262361083</v>
      </c>
      <c r="M4" s="119">
        <f>Alokatori!W19</f>
        <v>116.0050591750682</v>
      </c>
      <c r="N4" s="119">
        <f>Alokatori!X19</f>
        <v>1470.6973652406848</v>
      </c>
      <c r="O4" s="119">
        <f>Alokatori!Y19</f>
        <v>33.049378994172692</v>
      </c>
    </row>
    <row r="5" spans="1:15" x14ac:dyDescent="0.25">
      <c r="A5" s="79" t="str">
        <f>Alokatori!A20</f>
        <v>Dzīvoklis Nr.4</v>
      </c>
      <c r="B5" s="119">
        <f>Alokatori!M25</f>
        <v>48.9</v>
      </c>
      <c r="C5" s="119">
        <f>Alokatori!N25</f>
        <v>1400</v>
      </c>
      <c r="D5" s="119">
        <f>Alokatori!O25</f>
        <v>1330</v>
      </c>
      <c r="E5" s="119">
        <f>Alokatori!P25</f>
        <v>1.1017494516041644</v>
      </c>
      <c r="F5" s="119">
        <f>Alokatori!Q25</f>
        <v>1465.3267706335387</v>
      </c>
      <c r="G5" s="119">
        <f>Alokatori!R25</f>
        <v>9.5382858067326239</v>
      </c>
      <c r="H5" s="119">
        <f>Alokatori!S25</f>
        <v>466.42217594922528</v>
      </c>
      <c r="I5" s="79" t="str">
        <f>A5</f>
        <v>Dzīvoklis Nr.4</v>
      </c>
      <c r="J5" s="119">
        <f>Alokatori!T25</f>
        <v>6.1977396272615977</v>
      </c>
      <c r="K5" s="119">
        <f>Alokatori!U25</f>
        <v>303.06946777309213</v>
      </c>
      <c r="L5" s="119">
        <f>Alokatori!V25</f>
        <v>2.606855262361083</v>
      </c>
      <c r="M5" s="119">
        <f>Alokatori!W25</f>
        <v>127.47522232945695</v>
      </c>
      <c r="N5" s="119">
        <f>Alokatori!X25</f>
        <v>2362.2936366853128</v>
      </c>
      <c r="O5" s="119">
        <f>Alokatori!Y25</f>
        <v>48.308663326898014</v>
      </c>
    </row>
    <row r="6" spans="1:15" x14ac:dyDescent="0.25">
      <c r="A6" s="79" t="str">
        <f>Alokatori!A27</f>
        <v>Dzīvoklis Nr.5</v>
      </c>
      <c r="B6" s="119">
        <f>Alokatori!M32</f>
        <v>51.5</v>
      </c>
      <c r="C6" s="119">
        <f>Alokatori!N32</f>
        <v>580</v>
      </c>
      <c r="D6" s="119">
        <f>Alokatori!O32</f>
        <v>580</v>
      </c>
      <c r="E6" s="119">
        <f>Alokatori!P32</f>
        <v>1.1017494516041644</v>
      </c>
      <c r="F6" s="119">
        <f>Alokatori!Q32</f>
        <v>639.01468193041535</v>
      </c>
      <c r="G6" s="119">
        <f>Alokatori!R32</f>
        <v>9.5382858067326239</v>
      </c>
      <c r="H6" s="119">
        <f>Alokatori!S32</f>
        <v>491.22171904673013</v>
      </c>
      <c r="I6" s="79" t="str">
        <f t="shared" ref="I6:I31" si="0">A6</f>
        <v>Dzīvoklis Nr.5</v>
      </c>
      <c r="J6" s="119">
        <f>Alokatori!T32</f>
        <v>6.1977396272615977</v>
      </c>
      <c r="K6" s="119">
        <f>Alokatori!U32</f>
        <v>319.18359080397227</v>
      </c>
      <c r="L6" s="119">
        <f>Alokatori!V32</f>
        <v>2.606855262361083</v>
      </c>
      <c r="M6" s="119">
        <f>Alokatori!W32</f>
        <v>134.25304601159579</v>
      </c>
      <c r="N6" s="119">
        <f>Alokatori!X32</f>
        <v>1583.6730377927136</v>
      </c>
      <c r="O6" s="119">
        <f>Alokatori!Y32</f>
        <v>30.750932772674048</v>
      </c>
    </row>
    <row r="7" spans="1:15" x14ac:dyDescent="0.25">
      <c r="A7" s="79" t="str">
        <f>Alokatori!A33</f>
        <v>Dzīvoklis Nr.6</v>
      </c>
      <c r="B7" s="119">
        <f>Alokatori!M38</f>
        <v>52.6</v>
      </c>
      <c r="C7" s="119">
        <f>Alokatori!N38</f>
        <v>530</v>
      </c>
      <c r="D7" s="119">
        <f>Alokatori!O38</f>
        <v>530</v>
      </c>
      <c r="E7" s="119">
        <f>Alokatori!P38</f>
        <v>1.1017494516041644</v>
      </c>
      <c r="F7" s="119">
        <f>Alokatori!Q38</f>
        <v>583.92720935020714</v>
      </c>
      <c r="G7" s="119">
        <f>Alokatori!R38</f>
        <v>9.5382858067326239</v>
      </c>
      <c r="H7" s="119">
        <f>Alokatori!S38</f>
        <v>501.71383343413601</v>
      </c>
      <c r="I7" s="79" t="str">
        <f t="shared" si="0"/>
        <v>Dzīvoklis Nr.6</v>
      </c>
      <c r="J7" s="119">
        <f>Alokatori!T38</f>
        <v>6.1977396272615977</v>
      </c>
      <c r="K7" s="119">
        <f>Alokatori!U38</f>
        <v>326.00110439396002</v>
      </c>
      <c r="L7" s="119">
        <f>Alokatori!V38</f>
        <v>2.606855262361083</v>
      </c>
      <c r="M7" s="119">
        <f>Alokatori!W38</f>
        <v>137.12058680019297</v>
      </c>
      <c r="N7" s="119">
        <f>Alokatori!X38</f>
        <v>1548.7627339784963</v>
      </c>
      <c r="O7" s="119">
        <f>Alokatori!Y38</f>
        <v>29.444158440655823</v>
      </c>
    </row>
    <row r="8" spans="1:15" x14ac:dyDescent="0.25">
      <c r="A8" s="79" t="str">
        <f>Alokatori!A39</f>
        <v>Dzīvoklis Nr.7</v>
      </c>
      <c r="B8" s="119">
        <f>Alokatori!M43</f>
        <v>38.6</v>
      </c>
      <c r="C8" s="119">
        <f>Alokatori!N43</f>
        <v>1730</v>
      </c>
      <c r="D8" s="119">
        <f>Alokatori!O43</f>
        <v>1470.5</v>
      </c>
      <c r="E8" s="119">
        <f>Alokatori!P43</f>
        <v>1.1017494516041644</v>
      </c>
      <c r="F8" s="119">
        <f>Alokatori!Q43</f>
        <v>1620.1225685839238</v>
      </c>
      <c r="G8" s="119">
        <f>Alokatori!R43</f>
        <v>9.5382858067326239</v>
      </c>
      <c r="H8" s="119">
        <f>Alokatori!S43</f>
        <v>368.17783213987929</v>
      </c>
      <c r="I8" s="79" t="str">
        <f t="shared" si="0"/>
        <v>Dzīvoklis Nr.7</v>
      </c>
      <c r="J8" s="119">
        <f>Alokatori!T43</f>
        <v>6.1977396272615977</v>
      </c>
      <c r="K8" s="119">
        <f>Alokatori!U43</f>
        <v>239.23274961229768</v>
      </c>
      <c r="L8" s="119">
        <f>Alokatori!V43</f>
        <v>2.606855262361083</v>
      </c>
      <c r="M8" s="119">
        <f>Alokatori!W43</f>
        <v>100.62461312713781</v>
      </c>
      <c r="N8" s="119">
        <f>Alokatori!X43</f>
        <v>2328.1577634632386</v>
      </c>
      <c r="O8" s="119">
        <f>Alokatori!Y43</f>
        <v>60.314967965368872</v>
      </c>
    </row>
    <row r="9" spans="1:15" x14ac:dyDescent="0.25">
      <c r="A9" s="79" t="str">
        <f>Alokatori!A44</f>
        <v>Dzīvoklis Nr.8</v>
      </c>
      <c r="B9" s="119">
        <f>Alokatori!M48</f>
        <v>37.799999999999997</v>
      </c>
      <c r="C9" s="119">
        <f>Alokatori!N48</f>
        <v>1190</v>
      </c>
      <c r="D9" s="119">
        <f>Alokatori!O48</f>
        <v>1190</v>
      </c>
      <c r="E9" s="119">
        <f>Alokatori!P48</f>
        <v>1.1017494516041644</v>
      </c>
      <c r="F9" s="119">
        <f>Alokatori!Q48</f>
        <v>1311.0818474089556</v>
      </c>
      <c r="G9" s="119">
        <f>Alokatori!R48</f>
        <v>9.5382858067326239</v>
      </c>
      <c r="H9" s="119">
        <f>Alokatori!S48</f>
        <v>360.54720349449315</v>
      </c>
      <c r="I9" s="79" t="str">
        <f t="shared" si="0"/>
        <v>Dzīvoklis Nr.8</v>
      </c>
      <c r="J9" s="119">
        <f>Alokatori!T48</f>
        <v>6.1977396272615977</v>
      </c>
      <c r="K9" s="119">
        <f>Alokatori!U48</f>
        <v>234.27455791048837</v>
      </c>
      <c r="L9" s="119">
        <f>Alokatori!V48</f>
        <v>2.606855262361083</v>
      </c>
      <c r="M9" s="119">
        <f>Alokatori!W48</f>
        <v>98.539128917248931</v>
      </c>
      <c r="N9" s="119">
        <f>Alokatori!X48</f>
        <v>2004.4427377311861</v>
      </c>
      <c r="O9" s="119">
        <f>Alokatori!Y48</f>
        <v>53.027585654264186</v>
      </c>
    </row>
    <row r="10" spans="1:15" x14ac:dyDescent="0.25">
      <c r="A10" s="79" t="str">
        <f>Alokatori!A49</f>
        <v>Dzīvoklis Nr.9</v>
      </c>
      <c r="B10" s="119">
        <f>Alokatori!M53</f>
        <v>38.5</v>
      </c>
      <c r="C10" s="119">
        <f>Alokatori!N53</f>
        <v>1270</v>
      </c>
      <c r="D10" s="119">
        <f>Alokatori!O53</f>
        <v>1143</v>
      </c>
      <c r="E10" s="119">
        <f>Alokatori!P53</f>
        <v>1.1017494516041644</v>
      </c>
      <c r="F10" s="119">
        <f>Alokatori!Q53</f>
        <v>1259.2996231835598</v>
      </c>
      <c r="G10" s="119">
        <f>Alokatori!R53</f>
        <v>9.5382858067326239</v>
      </c>
      <c r="H10" s="119">
        <f>Alokatori!S53</f>
        <v>367.22400355920604</v>
      </c>
      <c r="I10" s="79" t="str">
        <f t="shared" si="0"/>
        <v>Dzīvoklis Nr.9</v>
      </c>
      <c r="J10" s="119">
        <f>Alokatori!T53</f>
        <v>6.1977396272615977</v>
      </c>
      <c r="K10" s="119">
        <f>Alokatori!U53</f>
        <v>238.61297564957152</v>
      </c>
      <c r="L10" s="119">
        <f>Alokatori!V53</f>
        <v>2.606855262361083</v>
      </c>
      <c r="M10" s="119">
        <f>Alokatori!W53</f>
        <v>100.36392760090169</v>
      </c>
      <c r="N10" s="119">
        <f>Alokatori!X53</f>
        <v>1965.5005299932391</v>
      </c>
      <c r="O10" s="119">
        <f>Alokatori!Y53</f>
        <v>51.051961818006212</v>
      </c>
    </row>
    <row r="11" spans="1:15" x14ac:dyDescent="0.25">
      <c r="A11" s="79" t="str">
        <f>Alokatori!A55</f>
        <v>Dzīvoklis Nr.10</v>
      </c>
      <c r="B11" s="119">
        <f>Alokatori!M59</f>
        <v>38.9</v>
      </c>
      <c r="C11" s="119">
        <f>Alokatori!N59</f>
        <v>395</v>
      </c>
      <c r="D11" s="119">
        <f>Alokatori!O59</f>
        <v>355.5</v>
      </c>
      <c r="E11" s="119">
        <f>Alokatori!P59</f>
        <v>1.1017494516041644</v>
      </c>
      <c r="F11" s="119">
        <f>Alokatori!Q59</f>
        <v>391.67193004528042</v>
      </c>
      <c r="G11" s="119">
        <f>Alokatori!R59</f>
        <v>9.5382858067326239</v>
      </c>
      <c r="H11" s="119">
        <f>Alokatori!S59</f>
        <v>371.03931788189908</v>
      </c>
      <c r="I11" s="79" t="str">
        <f t="shared" si="0"/>
        <v>Dzīvoklis Nr.10</v>
      </c>
      <c r="J11" s="119">
        <f>Alokatori!T59</f>
        <v>6.1977396272615977</v>
      </c>
      <c r="K11" s="119">
        <f>Alokatori!U59</f>
        <v>241.09207150047615</v>
      </c>
      <c r="L11" s="119">
        <f>Alokatori!V59</f>
        <v>2.606855262361083</v>
      </c>
      <c r="M11" s="119">
        <f>Alokatori!W59</f>
        <v>101.40666970584613</v>
      </c>
      <c r="N11" s="119">
        <f>Alokatori!X59</f>
        <v>1105.2099891335017</v>
      </c>
      <c r="O11" s="119">
        <f>Alokatori!Y59</f>
        <v>28.411567844048889</v>
      </c>
    </row>
    <row r="12" spans="1:15" x14ac:dyDescent="0.25">
      <c r="A12" s="79" t="str">
        <f>Alokatori!A60</f>
        <v>Dzīvoklis Nr.11</v>
      </c>
      <c r="B12" s="119">
        <f>Alokatori!M65</f>
        <v>52.8</v>
      </c>
      <c r="C12" s="119">
        <f>Alokatori!N65</f>
        <v>550</v>
      </c>
      <c r="D12" s="119">
        <f>Alokatori!O65</f>
        <v>495</v>
      </c>
      <c r="E12" s="119">
        <f>Alokatori!P65</f>
        <v>1.1017494516041644</v>
      </c>
      <c r="F12" s="119">
        <f>Alokatori!Q65</f>
        <v>545.36597854406136</v>
      </c>
      <c r="G12" s="119">
        <f>Alokatori!R65</f>
        <v>9.5382858067326239</v>
      </c>
      <c r="H12" s="119">
        <f>Alokatori!S65</f>
        <v>503.6214905954825</v>
      </c>
      <c r="I12" s="79" t="str">
        <f t="shared" si="0"/>
        <v>Dzīvoklis Nr.11</v>
      </c>
      <c r="J12" s="119">
        <f>Alokatori!T65</f>
        <v>6.1977396272615977</v>
      </c>
      <c r="K12" s="119">
        <f>Alokatori!U65</f>
        <v>327.24065231941233</v>
      </c>
      <c r="L12" s="119">
        <f>Alokatori!V65</f>
        <v>2.606855262361083</v>
      </c>
      <c r="M12" s="119">
        <f>Alokatori!W65</f>
        <v>137.64195785266517</v>
      </c>
      <c r="N12" s="119">
        <f>Alokatori!X65</f>
        <v>1513.8700793116213</v>
      </c>
      <c r="O12" s="119">
        <f>Alokatori!Y65</f>
        <v>28.671781805144345</v>
      </c>
    </row>
    <row r="13" spans="1:15" x14ac:dyDescent="0.25">
      <c r="A13" s="79" t="str">
        <f>Alokatori!A66</f>
        <v>Dzīvoklis Nr.12</v>
      </c>
      <c r="B13" s="119">
        <f>Alokatori!M71</f>
        <v>58.9</v>
      </c>
      <c r="C13" s="119">
        <f>Alokatori!N71</f>
        <v>750</v>
      </c>
      <c r="D13" s="119">
        <f>Alokatori!O71</f>
        <v>675</v>
      </c>
      <c r="E13" s="119">
        <f>Alokatori!P71</f>
        <v>1.1017494516041644</v>
      </c>
      <c r="F13" s="119">
        <f>Alokatori!Q71</f>
        <v>743.680879832811</v>
      </c>
      <c r="G13" s="119">
        <f>Alokatori!R71</f>
        <v>9.5382858067326239</v>
      </c>
      <c r="H13" s="119">
        <f>Alokatori!S71</f>
        <v>561.80503401655153</v>
      </c>
      <c r="I13" s="79" t="str">
        <f t="shared" si="0"/>
        <v>Dzīvoklis Nr.12</v>
      </c>
      <c r="J13" s="119">
        <f>Alokatori!T71</f>
        <v>6.1977396272615977</v>
      </c>
      <c r="K13" s="119">
        <f>Alokatori!U71</f>
        <v>365.04686404570811</v>
      </c>
      <c r="L13" s="119">
        <f>Alokatori!V71</f>
        <v>2.606855262361083</v>
      </c>
      <c r="M13" s="119">
        <f>Alokatori!W71</f>
        <v>153.54377495306778</v>
      </c>
      <c r="N13" s="119">
        <f>Alokatori!X71</f>
        <v>1824.0765528481384</v>
      </c>
      <c r="O13" s="119">
        <f>Alokatori!Y71</f>
        <v>30.969041644280789</v>
      </c>
    </row>
    <row r="14" spans="1:15" x14ac:dyDescent="0.25">
      <c r="A14" s="79" t="str">
        <f>Alokatori!A72</f>
        <v>Dzīvoklis Nr.13</v>
      </c>
      <c r="B14" s="119">
        <f>Alokatori!M77</f>
        <v>59.5</v>
      </c>
      <c r="C14" s="119">
        <f>Alokatori!N77</f>
        <v>385</v>
      </c>
      <c r="D14" s="119">
        <f>Alokatori!O77</f>
        <v>385</v>
      </c>
      <c r="E14" s="119">
        <f>Alokatori!P77</f>
        <v>1.1017494516041644</v>
      </c>
      <c r="F14" s="119">
        <f>Alokatori!Q77</f>
        <v>424.17353886760327</v>
      </c>
      <c r="G14" s="119">
        <f>Alokatori!R77</f>
        <v>9.5382858067326239</v>
      </c>
      <c r="H14" s="119">
        <f>Alokatori!S77</f>
        <v>567.52800550059112</v>
      </c>
      <c r="I14" s="79" t="str">
        <f t="shared" si="0"/>
        <v>Dzīvoklis Nr.13</v>
      </c>
      <c r="J14" s="119">
        <f>Alokatori!T77</f>
        <v>6.1977396272615977</v>
      </c>
      <c r="K14" s="119">
        <f>Alokatori!U77</f>
        <v>368.76550782206505</v>
      </c>
      <c r="L14" s="119">
        <f>Alokatori!V77</f>
        <v>2.606855262361083</v>
      </c>
      <c r="M14" s="119">
        <f>Alokatori!W77</f>
        <v>155.10788811048445</v>
      </c>
      <c r="N14" s="119">
        <f>Alokatori!X77</f>
        <v>1515.5749403007439</v>
      </c>
      <c r="O14" s="119">
        <f>Alokatori!Y77</f>
        <v>25.471847736146959</v>
      </c>
    </row>
    <row r="15" spans="1:15" x14ac:dyDescent="0.25">
      <c r="A15" s="79" t="str">
        <f>Alokatori!A78</f>
        <v>Dzīvoklis Nr.14</v>
      </c>
      <c r="B15" s="119">
        <f>Alokatori!M83</f>
        <v>57.4</v>
      </c>
      <c r="C15" s="119">
        <f>Alokatori!N83</f>
        <v>320</v>
      </c>
      <c r="D15" s="119">
        <f>Alokatori!O83</f>
        <v>320</v>
      </c>
      <c r="E15" s="119">
        <f>Alokatori!P83</f>
        <v>1.1017494516041644</v>
      </c>
      <c r="F15" s="119">
        <f>Alokatori!Q83</f>
        <v>352.55982451333261</v>
      </c>
      <c r="G15" s="119">
        <f>Alokatori!R83</f>
        <v>9.5382858067326239</v>
      </c>
      <c r="H15" s="119">
        <f>Alokatori!S83</f>
        <v>547.49760530645256</v>
      </c>
      <c r="I15" s="79" t="str">
        <f t="shared" si="0"/>
        <v>Dzīvoklis Nr.14</v>
      </c>
      <c r="J15" s="119">
        <f>Alokatori!T83</f>
        <v>6.1977396272615977</v>
      </c>
      <c r="K15" s="119">
        <f>Alokatori!U83</f>
        <v>355.75025460481572</v>
      </c>
      <c r="L15" s="119">
        <f>Alokatori!V83</f>
        <v>2.606855262361083</v>
      </c>
      <c r="M15" s="119">
        <f>Alokatori!W83</f>
        <v>149.63349205952616</v>
      </c>
      <c r="N15" s="119">
        <f>Alokatori!X83</f>
        <v>1405.441176484127</v>
      </c>
      <c r="O15" s="119">
        <f>Alokatori!Y83</f>
        <v>24.485037917841936</v>
      </c>
    </row>
    <row r="16" spans="1:15" x14ac:dyDescent="0.25">
      <c r="A16" s="79" t="str">
        <f>Alokatori!A85</f>
        <v>Dzīvoklis Nr.15</v>
      </c>
      <c r="B16" s="119">
        <f>Alokatori!M89</f>
        <v>41.8</v>
      </c>
      <c r="C16" s="119">
        <f>Alokatori!N89</f>
        <v>250</v>
      </c>
      <c r="D16" s="119">
        <f>Alokatori!O89</f>
        <v>250</v>
      </c>
      <c r="E16" s="119">
        <f>Alokatori!P89</f>
        <v>1.1017494516041644</v>
      </c>
      <c r="F16" s="119">
        <f>Alokatori!Q89</f>
        <v>275.43736290104107</v>
      </c>
      <c r="G16" s="119">
        <f>Alokatori!R89</f>
        <v>9.5382858067326239</v>
      </c>
      <c r="H16" s="119">
        <f>Alokatori!S89</f>
        <v>398.70034672142367</v>
      </c>
      <c r="I16" s="79" t="str">
        <f t="shared" si="0"/>
        <v>Dzīvoklis Nr.15</v>
      </c>
      <c r="J16" s="119">
        <f>Alokatori!T89</f>
        <v>6.1977396272615977</v>
      </c>
      <c r="K16" s="119">
        <f>Alokatori!U89</f>
        <v>259.06551641953479</v>
      </c>
      <c r="L16" s="119">
        <f>Alokatori!V89</f>
        <v>2.606855262361083</v>
      </c>
      <c r="M16" s="119">
        <f>Alokatori!W89</f>
        <v>108.96654996669326</v>
      </c>
      <c r="N16" s="119">
        <f>Alokatori!X89</f>
        <v>1042.1697760086927</v>
      </c>
      <c r="O16" s="119">
        <f>Alokatori!Y89</f>
        <v>24.932291292073991</v>
      </c>
    </row>
    <row r="17" spans="1:15" x14ac:dyDescent="0.25">
      <c r="A17" s="79" t="str">
        <f>Alokatori!A90</f>
        <v>Dzīvoklis Nr.16</v>
      </c>
      <c r="B17" s="119">
        <f>Alokatori!M94</f>
        <v>40.700000000000003</v>
      </c>
      <c r="C17" s="119">
        <f>Alokatori!N94</f>
        <v>790</v>
      </c>
      <c r="D17" s="119">
        <f>Alokatori!O94</f>
        <v>711</v>
      </c>
      <c r="E17" s="119">
        <f>Alokatori!P94</f>
        <v>1.1017494516041644</v>
      </c>
      <c r="F17" s="119">
        <f>Alokatori!Q94</f>
        <v>783.34386009056084</v>
      </c>
      <c r="G17" s="119">
        <f>Alokatori!R94</f>
        <v>9.5382858067326239</v>
      </c>
      <c r="H17" s="119">
        <f>Alokatori!S94</f>
        <v>388.20823233401779</v>
      </c>
      <c r="I17" s="79" t="str">
        <f t="shared" si="0"/>
        <v>Dzīvoklis Nr.16</v>
      </c>
      <c r="J17" s="119">
        <f>Alokatori!T94</f>
        <v>6.1977396272615977</v>
      </c>
      <c r="K17" s="119">
        <f>Alokatori!U94</f>
        <v>252.24800282954703</v>
      </c>
      <c r="L17" s="119">
        <f>Alokatori!V94</f>
        <v>2.606855262361083</v>
      </c>
      <c r="M17" s="119">
        <f>Alokatori!W94</f>
        <v>106.09900917809608</v>
      </c>
      <c r="N17" s="119">
        <f>Alokatori!X94</f>
        <v>1529.8991044322217</v>
      </c>
      <c r="O17" s="119">
        <f>Alokatori!Y94</f>
        <v>37.589658585558269</v>
      </c>
    </row>
    <row r="18" spans="1:15" x14ac:dyDescent="0.25">
      <c r="A18" s="79" t="str">
        <f>Alokatori!A95</f>
        <v>Dzīvoklis Nr.17</v>
      </c>
      <c r="B18" s="119">
        <f>Alokatori!M100</f>
        <v>55.6</v>
      </c>
      <c r="C18" s="119">
        <f>Alokatori!N100</f>
        <v>795</v>
      </c>
      <c r="D18" s="119">
        <f>Alokatori!O100</f>
        <v>715.5</v>
      </c>
      <c r="E18" s="119">
        <f>Alokatori!P100</f>
        <v>1.1017494516041644</v>
      </c>
      <c r="F18" s="119">
        <f>Alokatori!Q100</f>
        <v>788.30173262277958</v>
      </c>
      <c r="G18" s="119">
        <f>Alokatori!R100</f>
        <v>9.5382858067326239</v>
      </c>
      <c r="H18" s="119">
        <f>Alokatori!S100</f>
        <v>530.3286908543339</v>
      </c>
      <c r="I18" s="79" t="str">
        <f t="shared" si="0"/>
        <v>Dzīvoklis Nr.17</v>
      </c>
      <c r="J18" s="119">
        <f>Alokatori!T100</f>
        <v>6.1977396272615977</v>
      </c>
      <c r="K18" s="119">
        <f>Alokatori!U100</f>
        <v>344.59432327574484</v>
      </c>
      <c r="L18" s="119">
        <f>Alokatori!V100</f>
        <v>2.606855262361083</v>
      </c>
      <c r="M18" s="119">
        <f>Alokatori!W100</f>
        <v>144.94115258727621</v>
      </c>
      <c r="N18" s="119">
        <f>Alokatori!X100</f>
        <v>1808.1658993401345</v>
      </c>
      <c r="O18" s="119">
        <f>Alokatori!Y100</f>
        <v>32.520969412592343</v>
      </c>
    </row>
    <row r="19" spans="1:15" x14ac:dyDescent="0.25">
      <c r="A19" s="79" t="str">
        <f>Alokatori!A101</f>
        <v>Dzīvoklis Nr.18</v>
      </c>
      <c r="B19" s="119">
        <f>Alokatori!M106</f>
        <v>56.8</v>
      </c>
      <c r="C19" s="119">
        <f>Alokatori!N106</f>
        <v>360</v>
      </c>
      <c r="D19" s="119">
        <f>Alokatori!O106</f>
        <v>324</v>
      </c>
      <c r="E19" s="119">
        <f>Alokatori!P106</f>
        <v>1.1017494516041644</v>
      </c>
      <c r="F19" s="119">
        <f>Alokatori!Q106</f>
        <v>356.96682231974927</v>
      </c>
      <c r="G19" s="119">
        <f>Alokatori!R106</f>
        <v>9.5382858067326239</v>
      </c>
      <c r="H19" s="119">
        <f>Alokatori!S106</f>
        <v>541.77463382241297</v>
      </c>
      <c r="I19" s="79" t="str">
        <f t="shared" si="0"/>
        <v>Dzīvoklis Nr.18</v>
      </c>
      <c r="J19" s="119">
        <f>Alokatori!T106</f>
        <v>6.1977396272615977</v>
      </c>
      <c r="K19" s="119">
        <f>Alokatori!U106</f>
        <v>352.03161082845872</v>
      </c>
      <c r="L19" s="119">
        <f>Alokatori!V106</f>
        <v>2.606855262361083</v>
      </c>
      <c r="M19" s="119">
        <f>Alokatori!W106</f>
        <v>148.06937890210952</v>
      </c>
      <c r="N19" s="119">
        <f>Alokatori!X106</f>
        <v>1398.8424458727304</v>
      </c>
      <c r="O19" s="119">
        <f>Alokatori!Y106</f>
        <v>24.627507849872014</v>
      </c>
    </row>
    <row r="20" spans="1:15" x14ac:dyDescent="0.25">
      <c r="A20" s="79" t="str">
        <f>Alokatori!A107</f>
        <v>Dzīvoklis Nr.19</v>
      </c>
      <c r="B20" s="119">
        <f>Alokatori!M112</f>
        <v>52.6</v>
      </c>
      <c r="C20" s="119">
        <f>Alokatori!N112</f>
        <v>400</v>
      </c>
      <c r="D20" s="119">
        <f>Alokatori!O112</f>
        <v>360</v>
      </c>
      <c r="E20" s="119">
        <f>Alokatori!P112</f>
        <v>1.1017494516041644</v>
      </c>
      <c r="F20" s="119">
        <f>Alokatori!Q112</f>
        <v>396.62980257749916</v>
      </c>
      <c r="G20" s="119">
        <f>Alokatori!R112</f>
        <v>9.5382858067326239</v>
      </c>
      <c r="H20" s="119">
        <f>Alokatori!S112</f>
        <v>501.71383343413601</v>
      </c>
      <c r="I20" s="79" t="str">
        <f t="shared" si="0"/>
        <v>Dzīvoklis Nr.19</v>
      </c>
      <c r="J20" s="119">
        <f>Alokatori!T112</f>
        <v>6.1977396272615977</v>
      </c>
      <c r="K20" s="119">
        <f>Alokatori!U112</f>
        <v>326.00110439396002</v>
      </c>
      <c r="L20" s="119">
        <f>Alokatori!V112</f>
        <v>2.606855262361083</v>
      </c>
      <c r="M20" s="119">
        <f>Alokatori!W112</f>
        <v>137.12058680019297</v>
      </c>
      <c r="N20" s="119">
        <f>Alokatori!X112</f>
        <v>1361.4653272057883</v>
      </c>
      <c r="O20" s="119">
        <f>Alokatori!Y112</f>
        <v>25.883371239653769</v>
      </c>
    </row>
    <row r="21" spans="1:15" x14ac:dyDescent="0.25">
      <c r="A21" s="79" t="str">
        <f>Alokatori!A114</f>
        <v>Dzīvoklis Nr.20</v>
      </c>
      <c r="B21" s="119">
        <f>Alokatori!M119</f>
        <v>54.8</v>
      </c>
      <c r="C21" s="119">
        <f>Alokatori!N119</f>
        <v>440</v>
      </c>
      <c r="D21" s="119">
        <f>Alokatori!O119</f>
        <v>396</v>
      </c>
      <c r="E21" s="119">
        <f>Alokatori!P119</f>
        <v>1.1017494516041644</v>
      </c>
      <c r="F21" s="119">
        <f>Alokatori!Q119</f>
        <v>436.29278283524911</v>
      </c>
      <c r="G21" s="119">
        <f>Alokatori!R119</f>
        <v>9.5382858067326239</v>
      </c>
      <c r="H21" s="119">
        <f>Alokatori!S119</f>
        <v>522.69806220894782</v>
      </c>
      <c r="I21" s="79" t="str">
        <f t="shared" si="0"/>
        <v>Dzīvoklis Nr.20</v>
      </c>
      <c r="J21" s="119">
        <f>Alokatori!T119</f>
        <v>6.1977396272615977</v>
      </c>
      <c r="K21" s="119">
        <f>Alokatori!U119</f>
        <v>339.63613157393553</v>
      </c>
      <c r="L21" s="119">
        <f>Alokatori!V119</f>
        <v>2.606855262361083</v>
      </c>
      <c r="M21" s="119">
        <f>Alokatori!W119</f>
        <v>142.85566837738733</v>
      </c>
      <c r="N21" s="119">
        <f>Alokatori!X119</f>
        <v>1441.4826449955196</v>
      </c>
      <c r="O21" s="119">
        <f>Alokatori!Y119</f>
        <v>26.304427828385396</v>
      </c>
    </row>
    <row r="22" spans="1:15" x14ac:dyDescent="0.25">
      <c r="A22" s="79" t="str">
        <f>Alokatori!A120</f>
        <v>Dzīvoklis Nr.21</v>
      </c>
      <c r="B22" s="119">
        <f>Alokatori!M124</f>
        <v>39.799999999999997</v>
      </c>
      <c r="C22" s="119">
        <f>Alokatori!N124</f>
        <v>350</v>
      </c>
      <c r="D22" s="119">
        <f>Alokatori!O124</f>
        <v>315</v>
      </c>
      <c r="E22" s="119">
        <f>Alokatori!P124</f>
        <v>1.1017494516041644</v>
      </c>
      <c r="F22" s="119">
        <f>Alokatori!Q124</f>
        <v>347.05107725531178</v>
      </c>
      <c r="G22" s="119">
        <f>Alokatori!R124</f>
        <v>9.5382858067326239</v>
      </c>
      <c r="H22" s="119">
        <f>Alokatori!S124</f>
        <v>379.62377510795841</v>
      </c>
      <c r="I22" s="79" t="str">
        <f t="shared" si="0"/>
        <v>Dzīvoklis Nr.21</v>
      </c>
      <c r="J22" s="119">
        <f>Alokatori!T124</f>
        <v>6.1977396272615977</v>
      </c>
      <c r="K22" s="119">
        <f>Alokatori!U124</f>
        <v>246.67003716501156</v>
      </c>
      <c r="L22" s="119">
        <f>Alokatori!V124</f>
        <v>2.606855262361083</v>
      </c>
      <c r="M22" s="119">
        <f>Alokatori!W124</f>
        <v>103.75283944197109</v>
      </c>
      <c r="N22" s="119">
        <f>Alokatori!X124</f>
        <v>1077.0977289702528</v>
      </c>
      <c r="O22" s="119">
        <f>Alokatori!Y124</f>
        <v>27.062757009302835</v>
      </c>
    </row>
    <row r="23" spans="1:15" x14ac:dyDescent="0.25">
      <c r="A23" s="79" t="str">
        <f>Alokatori!A125</f>
        <v>Dzīvoklis Nr.22</v>
      </c>
      <c r="B23" s="119">
        <f>Alokatori!M129</f>
        <v>38.700000000000003</v>
      </c>
      <c r="C23" s="119">
        <f>Alokatori!N129</f>
        <v>205</v>
      </c>
      <c r="D23" s="119">
        <f>Alokatori!O129</f>
        <v>205</v>
      </c>
      <c r="E23" s="119">
        <f>Alokatori!P129</f>
        <v>1.1017494516041644</v>
      </c>
      <c r="F23" s="119">
        <f>Alokatori!Q129</f>
        <v>225.85863757885369</v>
      </c>
      <c r="G23" s="119">
        <f>Alokatori!R129</f>
        <v>9.5382858067326239</v>
      </c>
      <c r="H23" s="119">
        <f>Alokatori!S129</f>
        <v>369.13166072055259</v>
      </c>
      <c r="I23" s="79" t="str">
        <f t="shared" si="0"/>
        <v>Dzīvoklis Nr.22</v>
      </c>
      <c r="J23" s="119">
        <f>Alokatori!T129</f>
        <v>6.1977396272615977</v>
      </c>
      <c r="K23" s="119">
        <f>Alokatori!U129</f>
        <v>239.85252357502384</v>
      </c>
      <c r="L23" s="119">
        <f>Alokatori!V129</f>
        <v>2.606855262361083</v>
      </c>
      <c r="M23" s="119">
        <f>Alokatori!W129</f>
        <v>100.88529865337392</v>
      </c>
      <c r="N23" s="119">
        <f>Alokatori!X129</f>
        <v>935.72812052780409</v>
      </c>
      <c r="O23" s="119">
        <f>Alokatori!Y129</f>
        <v>24.179021202268839</v>
      </c>
    </row>
    <row r="24" spans="1:15" x14ac:dyDescent="0.25">
      <c r="A24" s="79" t="str">
        <f>Alokatori!A130</f>
        <v>Dzīvoklis Nr.23</v>
      </c>
      <c r="B24" s="119">
        <f>Alokatori!M135</f>
        <v>54.3</v>
      </c>
      <c r="C24" s="119">
        <f>Alokatori!N135</f>
        <v>310</v>
      </c>
      <c r="D24" s="119">
        <f>Alokatori!O135</f>
        <v>310</v>
      </c>
      <c r="E24" s="119">
        <f>Alokatori!P135</f>
        <v>1.1017494516041644</v>
      </c>
      <c r="F24" s="119">
        <f>Alokatori!Q135</f>
        <v>341.54232999729095</v>
      </c>
      <c r="G24" s="119">
        <f>Alokatori!R135</f>
        <v>9.5382858067326239</v>
      </c>
      <c r="H24" s="119">
        <f>Alokatori!S135</f>
        <v>517.92891930558142</v>
      </c>
      <c r="I24" s="79" t="str">
        <f t="shared" si="0"/>
        <v>Dzīvoklis Nr.23</v>
      </c>
      <c r="J24" s="119">
        <f>Alokatori!T135</f>
        <v>6.1977396272615977</v>
      </c>
      <c r="K24" s="119">
        <f>Alokatori!U135</f>
        <v>336.53726176030472</v>
      </c>
      <c r="L24" s="119">
        <f>Alokatori!V135</f>
        <v>2.606855262361083</v>
      </c>
      <c r="M24" s="119">
        <f>Alokatori!W135</f>
        <v>141.55224074620679</v>
      </c>
      <c r="N24" s="119">
        <f>Alokatori!X135</f>
        <v>1337.5607518093839</v>
      </c>
      <c r="O24" s="119">
        <f>Alokatori!Y135</f>
        <v>24.632794692622173</v>
      </c>
    </row>
    <row r="25" spans="1:15" x14ac:dyDescent="0.25">
      <c r="A25" s="79" t="str">
        <f>Alokatori!A136</f>
        <v>Dzīvoklis Nr.24</v>
      </c>
      <c r="B25" s="119">
        <f>Alokatori!M141</f>
        <v>53.7</v>
      </c>
      <c r="C25" s="119">
        <f>Alokatori!N141</f>
        <v>630</v>
      </c>
      <c r="D25" s="119">
        <f>Alokatori!O141</f>
        <v>630</v>
      </c>
      <c r="E25" s="119">
        <f>Alokatori!P141</f>
        <v>1.1017494516041644</v>
      </c>
      <c r="F25" s="119">
        <f>Alokatori!Q141</f>
        <v>694.10215451062356</v>
      </c>
      <c r="G25" s="119">
        <f>Alokatori!R141</f>
        <v>9.5382858067326239</v>
      </c>
      <c r="H25" s="119">
        <f>Alokatori!S141</f>
        <v>512.20594782154194</v>
      </c>
      <c r="I25" s="79" t="str">
        <f t="shared" si="0"/>
        <v>Dzīvoklis Nr.24</v>
      </c>
      <c r="J25" s="119">
        <f>Alokatori!T141</f>
        <v>6.1977396272615977</v>
      </c>
      <c r="K25" s="119">
        <f>Alokatori!U141</f>
        <v>332.81861798394783</v>
      </c>
      <c r="L25" s="119">
        <f>Alokatori!V141</f>
        <v>2.606855262361083</v>
      </c>
      <c r="M25" s="119">
        <f>Alokatori!W141</f>
        <v>139.98812758879018</v>
      </c>
      <c r="N25" s="119">
        <f>Alokatori!X141</f>
        <v>1679.1148479049036</v>
      </c>
      <c r="O25" s="119">
        <f>Alokatori!Y141</f>
        <v>31.268432921879022</v>
      </c>
    </row>
    <row r="26" spans="1:15" x14ac:dyDescent="0.25">
      <c r="A26" s="79" t="str">
        <f>Alokatori!A143</f>
        <v>Dzīvoklis Nr.25</v>
      </c>
      <c r="B26" s="119">
        <f>Alokatori!M148</f>
        <v>52.8</v>
      </c>
      <c r="C26" s="119">
        <f>Alokatori!N148</f>
        <v>880</v>
      </c>
      <c r="D26" s="119">
        <f>Alokatori!O148</f>
        <v>792</v>
      </c>
      <c r="E26" s="119">
        <f>Alokatori!P148</f>
        <v>1.1017494516041644</v>
      </c>
      <c r="F26" s="119">
        <f>Alokatori!Q148</f>
        <v>872.58556567049823</v>
      </c>
      <c r="G26" s="119">
        <f>Alokatori!R148</f>
        <v>9.5382858067326239</v>
      </c>
      <c r="H26" s="119">
        <f>Alokatori!S148</f>
        <v>503.6214905954825</v>
      </c>
      <c r="I26" s="79" t="str">
        <f t="shared" si="0"/>
        <v>Dzīvoklis Nr.25</v>
      </c>
      <c r="J26" s="119">
        <f>Alokatori!T148</f>
        <v>6.1977396272615977</v>
      </c>
      <c r="K26" s="119">
        <f>Alokatori!U148</f>
        <v>327.24065231941233</v>
      </c>
      <c r="L26" s="119">
        <f>Alokatori!V148</f>
        <v>2.606855262361083</v>
      </c>
      <c r="M26" s="119">
        <f>Alokatori!W148</f>
        <v>137.64195785266517</v>
      </c>
      <c r="N26" s="119">
        <f>Alokatori!X148</f>
        <v>1841.0896664380584</v>
      </c>
      <c r="O26" s="119">
        <f>Alokatori!Y148</f>
        <v>34.869122470417778</v>
      </c>
    </row>
    <row r="27" spans="1:15" x14ac:dyDescent="0.25">
      <c r="A27" s="79" t="str">
        <f>Alokatori!A149</f>
        <v>Dzīvoklis Nr.26</v>
      </c>
      <c r="B27" s="119">
        <f>Alokatori!M154</f>
        <v>52.1</v>
      </c>
      <c r="C27" s="119">
        <f>Alokatori!N154</f>
        <v>1110</v>
      </c>
      <c r="D27" s="119">
        <f>Alokatori!O154</f>
        <v>999</v>
      </c>
      <c r="E27" s="119">
        <f>Alokatori!P154</f>
        <v>1.1017494516041644</v>
      </c>
      <c r="F27" s="119">
        <f>Alokatori!Q154</f>
        <v>1100.6477021525602</v>
      </c>
      <c r="G27" s="119">
        <f>Alokatori!R154</f>
        <v>9.5382858067326239</v>
      </c>
      <c r="H27" s="119">
        <f>Alokatori!S154</f>
        <v>496.94469053076972</v>
      </c>
      <c r="I27" s="79" t="str">
        <f t="shared" si="0"/>
        <v>Dzīvoklis Nr.26</v>
      </c>
      <c r="J27" s="119">
        <f>Alokatori!T154</f>
        <v>6.1977396272615977</v>
      </c>
      <c r="K27" s="119">
        <f>Alokatori!U154</f>
        <v>322.90223458032926</v>
      </c>
      <c r="L27" s="119">
        <f>Alokatori!V154</f>
        <v>2.606855262361083</v>
      </c>
      <c r="M27" s="119">
        <f>Alokatori!W154</f>
        <v>135.81715916901243</v>
      </c>
      <c r="N27" s="119">
        <f>Alokatori!X154</f>
        <v>2056.3117864326719</v>
      </c>
      <c r="O27" s="119">
        <f>Alokatori!Y154</f>
        <v>39.468556361471627</v>
      </c>
    </row>
    <row r="28" spans="1:15" x14ac:dyDescent="0.25">
      <c r="A28" s="79" t="str">
        <f>Alokatori!A155</f>
        <v>Dzīvoklis Nr.27</v>
      </c>
      <c r="B28" s="119">
        <f>Alokatori!M160</f>
        <v>52.3</v>
      </c>
      <c r="C28" s="119">
        <f>Alokatori!N160</f>
        <v>470</v>
      </c>
      <c r="D28" s="119">
        <f>Alokatori!O160</f>
        <v>423</v>
      </c>
      <c r="E28" s="119">
        <f>Alokatori!P160</f>
        <v>1.1017494516041644</v>
      </c>
      <c r="F28" s="119">
        <f>Alokatori!Q160</f>
        <v>466.04001802856152</v>
      </c>
      <c r="G28" s="119">
        <f>Alokatori!R160</f>
        <v>9.5382858067326239</v>
      </c>
      <c r="H28" s="119">
        <f>Alokatori!S160</f>
        <v>498.85234769211621</v>
      </c>
      <c r="I28" s="79" t="str">
        <f t="shared" si="0"/>
        <v>Dzīvoklis Nr.27</v>
      </c>
      <c r="J28" s="119">
        <f>Alokatori!T160</f>
        <v>6.1977396272615977</v>
      </c>
      <c r="K28" s="119">
        <f>Alokatori!U160</f>
        <v>324.14178250578152</v>
      </c>
      <c r="L28" s="119">
        <f>Alokatori!V160</f>
        <v>2.606855262361083</v>
      </c>
      <c r="M28" s="119">
        <f>Alokatori!W160</f>
        <v>136.33853022148463</v>
      </c>
      <c r="N28" s="119">
        <f>Alokatori!X160</f>
        <v>1425.3726784479441</v>
      </c>
      <c r="O28" s="119">
        <f>Alokatori!Y160</f>
        <v>27.253779702637555</v>
      </c>
    </row>
    <row r="29" spans="1:15" x14ac:dyDescent="0.25">
      <c r="A29" s="79" t="str">
        <f>Alokatori!A161</f>
        <v>Dzīvoklis Nr.28</v>
      </c>
      <c r="B29" s="119">
        <f>Alokatori!M166</f>
        <v>50.4</v>
      </c>
      <c r="C29" s="119">
        <f>Alokatori!N166</f>
        <v>2190</v>
      </c>
      <c r="D29" s="119">
        <f>Alokatori!O166</f>
        <v>1861.5</v>
      </c>
      <c r="E29" s="119">
        <f>Alokatori!P166</f>
        <v>1.1017494516041644</v>
      </c>
      <c r="F29" s="119">
        <f>Alokatori!Q166</f>
        <v>2050.9066041611518</v>
      </c>
      <c r="G29" s="119">
        <f>Alokatori!R166</f>
        <v>9.5382858067326239</v>
      </c>
      <c r="H29" s="119">
        <f>Alokatori!S166</f>
        <v>480.72960465932425</v>
      </c>
      <c r="I29" s="79" t="str">
        <f t="shared" si="0"/>
        <v>Dzīvoklis Nr.28</v>
      </c>
      <c r="J29" s="119">
        <f>Alokatori!T166</f>
        <v>6.1977396272615977</v>
      </c>
      <c r="K29" s="119">
        <f>Alokatori!U166</f>
        <v>312.36607721398451</v>
      </c>
      <c r="L29" s="119">
        <f>Alokatori!V166</f>
        <v>2.606855262361083</v>
      </c>
      <c r="M29" s="119">
        <f>Alokatori!W166</f>
        <v>131.38550522299857</v>
      </c>
      <c r="N29" s="119">
        <f>Alokatori!X166</f>
        <v>2975.3877912574594</v>
      </c>
      <c r="O29" s="119">
        <f>Alokatori!Y166</f>
        <v>59.035472048759118</v>
      </c>
    </row>
    <row r="30" spans="1:15" x14ac:dyDescent="0.25">
      <c r="A30" s="79" t="str">
        <f>Alokatori!A167</f>
        <v>Dzīvoklis Nr.29</v>
      </c>
      <c r="B30" s="119">
        <f>Alokatori!M172</f>
        <v>51.2</v>
      </c>
      <c r="C30" s="119">
        <f>Alokatori!N172</f>
        <v>1809</v>
      </c>
      <c r="D30" s="119">
        <f>Alokatori!O172</f>
        <v>1718.55</v>
      </c>
      <c r="E30" s="119">
        <f>Alokatori!P172</f>
        <v>1.1017494516041644</v>
      </c>
      <c r="F30" s="119">
        <f>Alokatori!Q172</f>
        <v>1893.4115200543367</v>
      </c>
      <c r="G30" s="119">
        <f>Alokatori!R172</f>
        <v>9.5382858067326239</v>
      </c>
      <c r="H30" s="119">
        <f>Alokatori!S172</f>
        <v>488.36023330471039</v>
      </c>
      <c r="I30" s="79" t="str">
        <f t="shared" si="0"/>
        <v>Dzīvoklis Nr.29</v>
      </c>
      <c r="J30" s="119">
        <f>Alokatori!T172</f>
        <v>6.1977396272615977</v>
      </c>
      <c r="K30" s="119">
        <f>Alokatori!U172</f>
        <v>317.32426891579382</v>
      </c>
      <c r="L30" s="119">
        <f>Alokatori!V172</f>
        <v>2.606855262361083</v>
      </c>
      <c r="M30" s="119">
        <f>Alokatori!W172</f>
        <v>133.47098943288745</v>
      </c>
      <c r="N30" s="119">
        <f>Alokatori!X172</f>
        <v>2832.5670117077284</v>
      </c>
      <c r="O30" s="119">
        <f>Alokatori!Y172</f>
        <v>55.323574447416568</v>
      </c>
    </row>
    <row r="31" spans="1:15" x14ac:dyDescent="0.25">
      <c r="A31" s="79" t="str">
        <f>Alokatori!A174</f>
        <v>Dzīvoklis Nr.30</v>
      </c>
      <c r="B31" s="119">
        <f>Alokatori!M179</f>
        <v>48.2</v>
      </c>
      <c r="C31" s="119">
        <f>Alokatori!N179</f>
        <v>2280</v>
      </c>
      <c r="D31" s="119">
        <f>Alokatori!O179</f>
        <v>1938</v>
      </c>
      <c r="E31" s="119">
        <f>Alokatori!P179</f>
        <v>1.1017494516041644</v>
      </c>
      <c r="F31" s="119">
        <f>Alokatori!Q179</f>
        <v>2135.1904372088707</v>
      </c>
      <c r="G31" s="119">
        <f>Alokatori!R179</f>
        <v>9.5382858067326239</v>
      </c>
      <c r="H31" s="119">
        <f>Alokatori!S179</f>
        <v>459.7453758845125</v>
      </c>
      <c r="I31" s="79" t="str">
        <f t="shared" si="0"/>
        <v>Dzīvoklis Nr.30</v>
      </c>
      <c r="J31" s="119">
        <f>Alokatori!T179</f>
        <v>6.1977396272615977</v>
      </c>
      <c r="K31" s="119">
        <f>Alokatori!U179</f>
        <v>298.731050034009</v>
      </c>
      <c r="L31" s="119">
        <f>Alokatori!V179</f>
        <v>2.606855262361083</v>
      </c>
      <c r="M31" s="119">
        <f>Alokatori!W179</f>
        <v>125.65042364580421</v>
      </c>
      <c r="N31" s="119">
        <f>Alokatori!X179</f>
        <v>3019.3172867731964</v>
      </c>
      <c r="O31" s="119">
        <f>Alokatori!Y179</f>
        <v>62.641437484921084</v>
      </c>
    </row>
    <row r="32" spans="1:15" x14ac:dyDescent="0.25">
      <c r="A32" s="120" t="s">
        <v>72</v>
      </c>
      <c r="B32" s="75">
        <f>SUM(B2:B31)</f>
        <v>1470.1999999999998</v>
      </c>
      <c r="C32" s="75">
        <f t="shared" ref="C32:O32" si="1">SUM(C2:C31)</f>
        <v>25839</v>
      </c>
      <c r="D32" s="75">
        <f t="shared" si="1"/>
        <v>23545.55</v>
      </c>
      <c r="E32" s="75">
        <f t="shared" si="1"/>
        <v>33.052483548124918</v>
      </c>
      <c r="F32" s="75">
        <f t="shared" si="1"/>
        <v>25941.296800218435</v>
      </c>
      <c r="G32" s="75">
        <f t="shared" si="1"/>
        <v>286.14857420197887</v>
      </c>
      <c r="H32" s="75">
        <f>SUM(H2:H31)</f>
        <v>14023.187793058307</v>
      </c>
      <c r="I32" s="120" t="str">
        <f>A32</f>
        <v>KOPĀ</v>
      </c>
      <c r="J32" s="75">
        <f t="shared" si="1"/>
        <v>185.93218881784793</v>
      </c>
      <c r="K32" s="75">
        <f t="shared" si="1"/>
        <v>9111.9167999999991</v>
      </c>
      <c r="L32" s="75">
        <f t="shared" si="1"/>
        <v>78.205657870832439</v>
      </c>
      <c r="M32" s="75">
        <f t="shared" si="1"/>
        <v>3832.5986067232643</v>
      </c>
      <c r="N32" s="75">
        <f t="shared" si="1"/>
        <v>52909.000000000007</v>
      </c>
      <c r="O32" s="75">
        <f t="shared" si="1"/>
        <v>1097.5288421910059</v>
      </c>
    </row>
  </sheetData>
  <pageMargins left="0.98425196850393704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zoomScaleNormal="100" workbookViewId="0">
      <selection activeCell="B4" sqref="B4"/>
    </sheetView>
  </sheetViews>
  <sheetFormatPr defaultRowHeight="15" x14ac:dyDescent="0.25"/>
  <cols>
    <col min="1" max="1" width="63.5703125" customWidth="1"/>
    <col min="2" max="2" width="20" customWidth="1"/>
  </cols>
  <sheetData>
    <row r="1" spans="1:3" ht="15.75" x14ac:dyDescent="0.25">
      <c r="A1" s="209" t="s">
        <v>92</v>
      </c>
      <c r="B1" s="209"/>
    </row>
    <row r="2" spans="1:3" ht="6.75" customHeight="1" thickBot="1" x14ac:dyDescent="0.3">
      <c r="A2" s="1"/>
    </row>
    <row r="3" spans="1:3" ht="29.25" thickBot="1" x14ac:dyDescent="0.3">
      <c r="A3" s="131" t="s">
        <v>78</v>
      </c>
      <c r="B3" s="132" t="s">
        <v>79</v>
      </c>
    </row>
    <row r="4" spans="1:3" x14ac:dyDescent="0.25">
      <c r="A4" s="129" t="s">
        <v>80</v>
      </c>
      <c r="B4" s="130">
        <v>0.9</v>
      </c>
    </row>
    <row r="5" spans="1:3" x14ac:dyDescent="0.25">
      <c r="A5" s="126" t="s">
        <v>81</v>
      </c>
      <c r="B5" s="125">
        <v>0.9</v>
      </c>
    </row>
    <row r="6" spans="1:3" x14ac:dyDescent="0.25">
      <c r="A6" s="126" t="s">
        <v>82</v>
      </c>
      <c r="B6" s="125">
        <v>0.9</v>
      </c>
    </row>
    <row r="7" spans="1:3" ht="15.75" thickBot="1" x14ac:dyDescent="0.3">
      <c r="A7" s="126" t="s">
        <v>83</v>
      </c>
      <c r="B7" s="125">
        <v>0.8</v>
      </c>
    </row>
    <row r="8" spans="1:3" ht="15.75" thickBot="1" x14ac:dyDescent="0.3">
      <c r="A8" s="126" t="s">
        <v>84</v>
      </c>
      <c r="B8" s="125">
        <v>0.85</v>
      </c>
      <c r="C8" s="123"/>
    </row>
    <row r="9" spans="1:3" x14ac:dyDescent="0.25">
      <c r="A9" s="126" t="s">
        <v>85</v>
      </c>
      <c r="B9" s="125">
        <v>0.85</v>
      </c>
    </row>
    <row r="10" spans="1:3" x14ac:dyDescent="0.25">
      <c r="A10" s="124" t="s">
        <v>86</v>
      </c>
      <c r="B10" s="125"/>
    </row>
    <row r="11" spans="1:3" x14ac:dyDescent="0.25">
      <c r="A11" s="126" t="s">
        <v>87</v>
      </c>
      <c r="B11" s="125">
        <v>1</v>
      </c>
    </row>
    <row r="12" spans="1:3" x14ac:dyDescent="0.25">
      <c r="A12" s="126" t="s">
        <v>88</v>
      </c>
      <c r="B12" s="125">
        <v>0.95</v>
      </c>
    </row>
    <row r="13" spans="1:3" x14ac:dyDescent="0.25">
      <c r="A13" s="126" t="s">
        <v>89</v>
      </c>
      <c r="B13" s="125">
        <v>1</v>
      </c>
    </row>
    <row r="14" spans="1:3" x14ac:dyDescent="0.25">
      <c r="A14" s="126" t="s">
        <v>88</v>
      </c>
      <c r="B14" s="125">
        <v>0.9</v>
      </c>
    </row>
    <row r="15" spans="1:3" x14ac:dyDescent="0.25">
      <c r="A15" s="126" t="s">
        <v>90</v>
      </c>
      <c r="B15" s="125">
        <v>1</v>
      </c>
    </row>
    <row r="16" spans="1:3" x14ac:dyDescent="0.25">
      <c r="A16" s="126" t="s">
        <v>88</v>
      </c>
      <c r="B16" s="125">
        <v>0.85</v>
      </c>
    </row>
    <row r="17" spans="1:2" x14ac:dyDescent="0.25">
      <c r="A17" s="124" t="s">
        <v>91</v>
      </c>
      <c r="B17" s="125"/>
    </row>
    <row r="18" spans="1:2" x14ac:dyDescent="0.25">
      <c r="A18" s="126" t="s">
        <v>87</v>
      </c>
      <c r="B18" s="125">
        <v>0.9</v>
      </c>
    </row>
    <row r="19" spans="1:2" x14ac:dyDescent="0.25">
      <c r="A19" s="126" t="s">
        <v>88</v>
      </c>
      <c r="B19" s="125">
        <v>0.85</v>
      </c>
    </row>
    <row r="20" spans="1:2" x14ac:dyDescent="0.25">
      <c r="A20" s="126" t="s">
        <v>89</v>
      </c>
      <c r="B20" s="125">
        <v>0.85</v>
      </c>
    </row>
    <row r="21" spans="1:2" x14ac:dyDescent="0.25">
      <c r="A21" s="126" t="s">
        <v>88</v>
      </c>
      <c r="B21" s="125">
        <v>0.8</v>
      </c>
    </row>
    <row r="22" spans="1:2" x14ac:dyDescent="0.25">
      <c r="A22" s="126" t="s">
        <v>90</v>
      </c>
      <c r="B22" s="125">
        <v>0.8</v>
      </c>
    </row>
    <row r="23" spans="1:2" ht="15.75" thickBot="1" x14ac:dyDescent="0.3">
      <c r="A23" s="127" t="s">
        <v>88</v>
      </c>
      <c r="B23" s="128">
        <v>0.75</v>
      </c>
    </row>
  </sheetData>
  <mergeCells count="1">
    <mergeCell ref="A1:B1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A28" zoomScale="85" zoomScaleNormal="85" zoomScalePageLayoutView="85" workbookViewId="0">
      <selection activeCell="A39" sqref="A39:A40"/>
    </sheetView>
  </sheetViews>
  <sheetFormatPr defaultColWidth="9.140625" defaultRowHeight="15" x14ac:dyDescent="0.25"/>
  <cols>
    <col min="1" max="1" width="63.28515625" style="19" customWidth="1"/>
    <col min="2" max="2" width="13.5703125" style="19" customWidth="1"/>
    <col min="3" max="3" width="8.85546875" style="19" customWidth="1"/>
    <col min="4" max="4" width="13.85546875" style="19" customWidth="1"/>
    <col min="5" max="6" width="9.140625" style="19"/>
    <col min="7" max="7" width="10.28515625" style="19" customWidth="1"/>
    <col min="8" max="16384" width="9.140625" style="19"/>
  </cols>
  <sheetData>
    <row r="1" spans="1:3" ht="16.5" thickBot="1" x14ac:dyDescent="0.3">
      <c r="A1" s="210" t="s">
        <v>94</v>
      </c>
      <c r="B1" s="211"/>
      <c r="C1" s="212"/>
    </row>
    <row r="2" spans="1:3" ht="7.5" customHeight="1" thickBot="1" x14ac:dyDescent="0.3">
      <c r="A2" s="25"/>
      <c r="B2" s="25"/>
      <c r="C2" s="25"/>
    </row>
    <row r="3" spans="1:3" ht="21" customHeight="1" x14ac:dyDescent="0.3">
      <c r="A3" s="133" t="s">
        <v>112</v>
      </c>
      <c r="B3" s="134">
        <v>52909</v>
      </c>
      <c r="C3" s="109">
        <v>1</v>
      </c>
    </row>
    <row r="4" spans="1:3" ht="20.25" customHeight="1" x14ac:dyDescent="0.25">
      <c r="A4" s="135" t="s">
        <v>201</v>
      </c>
      <c r="B4" s="22">
        <f>B5*B6*B7/1000</f>
        <v>9111.9168000000009</v>
      </c>
      <c r="C4" s="213">
        <v>2</v>
      </c>
    </row>
    <row r="5" spans="1:3" ht="30.75" x14ac:dyDescent="0.25">
      <c r="A5" s="136" t="s">
        <v>105</v>
      </c>
      <c r="B5" s="23">
        <f>'Aprēķins 2'!H7</f>
        <v>48.6</v>
      </c>
      <c r="C5" s="213"/>
    </row>
    <row r="6" spans="1:3" ht="20.25" customHeight="1" x14ac:dyDescent="0.25">
      <c r="A6" s="137" t="s">
        <v>202</v>
      </c>
      <c r="B6" s="23">
        <f>30*8.4</f>
        <v>252</v>
      </c>
      <c r="C6" s="213"/>
    </row>
    <row r="7" spans="1:3" ht="20.25" customHeight="1" x14ac:dyDescent="0.25">
      <c r="A7" s="137" t="s">
        <v>203</v>
      </c>
      <c r="B7" s="23">
        <f>31*24</f>
        <v>744</v>
      </c>
      <c r="C7" s="213"/>
    </row>
    <row r="8" spans="1:3" ht="21" customHeight="1" x14ac:dyDescent="0.3">
      <c r="A8" s="138" t="s">
        <v>108</v>
      </c>
      <c r="B8" s="22">
        <f>(B9-B10)*B11</f>
        <v>28468.104080000001</v>
      </c>
      <c r="C8" s="213">
        <v>3</v>
      </c>
    </row>
    <row r="9" spans="1:3" ht="20.25" customHeight="1" x14ac:dyDescent="0.35">
      <c r="A9" s="137" t="s">
        <v>109</v>
      </c>
      <c r="B9" s="23">
        <f>B3</f>
        <v>52909</v>
      </c>
      <c r="C9" s="213"/>
    </row>
    <row r="10" spans="1:3" ht="20.25" customHeight="1" x14ac:dyDescent="0.35">
      <c r="A10" s="137" t="s">
        <v>110</v>
      </c>
      <c r="B10" s="24">
        <f>B4</f>
        <v>9111.9168000000009</v>
      </c>
      <c r="C10" s="213"/>
    </row>
    <row r="11" spans="1:3" ht="20.25" customHeight="1" x14ac:dyDescent="0.35">
      <c r="A11" s="137" t="s">
        <v>111</v>
      </c>
      <c r="B11" s="23">
        <v>0.65</v>
      </c>
      <c r="C11" s="213"/>
    </row>
    <row r="12" spans="1:3" ht="20.25" customHeight="1" x14ac:dyDescent="0.25">
      <c r="A12" s="138" t="s">
        <v>147</v>
      </c>
      <c r="B12" s="21">
        <f>B8*(B15/B14)</f>
        <v>25941.296800218432</v>
      </c>
      <c r="C12" s="213">
        <v>4</v>
      </c>
    </row>
    <row r="13" spans="1:3" ht="34.5" customHeight="1" x14ac:dyDescent="0.25">
      <c r="A13" s="137" t="s">
        <v>128</v>
      </c>
      <c r="B13" s="23"/>
      <c r="C13" s="213"/>
    </row>
    <row r="14" spans="1:3" ht="34.5" customHeight="1" x14ac:dyDescent="0.25">
      <c r="A14" s="137" t="s">
        <v>129</v>
      </c>
      <c r="B14" s="23">
        <f>Alokatori!N180</f>
        <v>25839</v>
      </c>
      <c r="C14" s="213"/>
    </row>
    <row r="15" spans="1:3" ht="34.5" customHeight="1" x14ac:dyDescent="0.25">
      <c r="A15" s="137" t="s">
        <v>130</v>
      </c>
      <c r="B15" s="23">
        <f>Alokatori!O180</f>
        <v>23545.55</v>
      </c>
      <c r="C15" s="213"/>
    </row>
    <row r="16" spans="1:3" ht="20.25" customHeight="1" x14ac:dyDescent="0.3">
      <c r="A16" s="138" t="s">
        <v>131</v>
      </c>
      <c r="B16" s="21">
        <f>B17*B18*B19*B20*B21</f>
        <v>25839</v>
      </c>
      <c r="C16" s="213">
        <v>5</v>
      </c>
    </row>
    <row r="17" spans="1:6" ht="34.5" x14ac:dyDescent="0.25">
      <c r="A17" s="137" t="s">
        <v>132</v>
      </c>
      <c r="B17" s="23">
        <f>B14</f>
        <v>25839</v>
      </c>
      <c r="C17" s="213"/>
    </row>
    <row r="18" spans="1:6" ht="20.25" customHeight="1" x14ac:dyDescent="0.35">
      <c r="A18" s="137" t="s">
        <v>133</v>
      </c>
      <c r="B18" s="23">
        <v>1</v>
      </c>
      <c r="C18" s="213"/>
    </row>
    <row r="19" spans="1:6" ht="20.25" customHeight="1" x14ac:dyDescent="0.35">
      <c r="A19" s="137" t="s">
        <v>134</v>
      </c>
      <c r="B19" s="23">
        <v>1</v>
      </c>
      <c r="C19" s="213"/>
    </row>
    <row r="20" spans="1:6" ht="20.25" customHeight="1" x14ac:dyDescent="0.35">
      <c r="A20" s="137" t="s">
        <v>135</v>
      </c>
      <c r="B20" s="23">
        <v>1</v>
      </c>
      <c r="C20" s="213"/>
    </row>
    <row r="21" spans="1:6" ht="20.25" customHeight="1" x14ac:dyDescent="0.35">
      <c r="A21" s="137" t="s">
        <v>136</v>
      </c>
      <c r="B21" s="23">
        <v>1</v>
      </c>
      <c r="C21" s="213"/>
    </row>
    <row r="22" spans="1:6" ht="20.25" customHeight="1" x14ac:dyDescent="0.3">
      <c r="A22" s="138" t="s">
        <v>137</v>
      </c>
      <c r="B22" s="22">
        <f>(B9-B10)*B23</f>
        <v>15328.97912</v>
      </c>
      <c r="C22" s="213">
        <v>6</v>
      </c>
    </row>
    <row r="23" spans="1:6" ht="19.5" customHeight="1" x14ac:dyDescent="0.35">
      <c r="A23" s="137" t="s">
        <v>138</v>
      </c>
      <c r="B23" s="23">
        <v>0.35</v>
      </c>
      <c r="C23" s="213"/>
    </row>
    <row r="24" spans="1:6" ht="20.25" customHeight="1" x14ac:dyDescent="0.3">
      <c r="A24" s="138" t="s">
        <v>139</v>
      </c>
      <c r="B24" s="22">
        <f>B22*(B25/B26)</f>
        <v>14023.187793058305</v>
      </c>
      <c r="C24" s="213">
        <v>7</v>
      </c>
    </row>
    <row r="25" spans="1:6" ht="20.25" customHeight="1" x14ac:dyDescent="0.35">
      <c r="A25" s="137" t="s">
        <v>140</v>
      </c>
      <c r="B25" s="23">
        <v>1470.2</v>
      </c>
      <c r="C25" s="213"/>
    </row>
    <row r="26" spans="1:6" ht="20.25" customHeight="1" thickBot="1" x14ac:dyDescent="0.4">
      <c r="A26" s="139" t="s">
        <v>141</v>
      </c>
      <c r="B26" s="140">
        <v>1607.1</v>
      </c>
      <c r="C26" s="216"/>
    </row>
    <row r="27" spans="1:6" ht="23.25" customHeight="1" thickBot="1" x14ac:dyDescent="0.6">
      <c r="A27" s="26"/>
      <c r="B27" s="27"/>
      <c r="C27" s="28"/>
    </row>
    <row r="28" spans="1:6" ht="20.25" customHeight="1" thickBot="1" x14ac:dyDescent="0.55000000000000004">
      <c r="A28" s="59" t="s">
        <v>149</v>
      </c>
      <c r="B28" s="38"/>
      <c r="C28" s="39"/>
      <c r="D28" s="30"/>
      <c r="E28" s="28"/>
    </row>
    <row r="29" spans="1:6" ht="6.75" customHeight="1" thickBot="1" x14ac:dyDescent="0.55000000000000004">
      <c r="A29" s="25"/>
      <c r="B29" s="27"/>
      <c r="C29" s="27"/>
      <c r="D29" s="30"/>
      <c r="E29" s="28"/>
      <c r="F29" s="31"/>
    </row>
    <row r="30" spans="1:6" ht="20.25" customHeight="1" x14ac:dyDescent="0.25">
      <c r="A30" s="217" t="s">
        <v>204</v>
      </c>
      <c r="B30" s="141">
        <f>Pamatinformacija!C12</f>
        <v>1470.2</v>
      </c>
      <c r="C30" s="142" t="s">
        <v>205</v>
      </c>
    </row>
    <row r="31" spans="1:6" ht="31.5" customHeight="1" x14ac:dyDescent="0.25">
      <c r="A31" s="218"/>
      <c r="B31" s="12">
        <f>B15</f>
        <v>23545.55</v>
      </c>
      <c r="C31" s="143" t="s">
        <v>156</v>
      </c>
    </row>
    <row r="32" spans="1:6" ht="34.5" customHeight="1" x14ac:dyDescent="0.25">
      <c r="A32" s="218" t="s">
        <v>112</v>
      </c>
      <c r="B32" s="29">
        <f>B3</f>
        <v>52909</v>
      </c>
      <c r="C32" s="144" t="s">
        <v>150</v>
      </c>
    </row>
    <row r="33" spans="1:3" ht="34.5" customHeight="1" x14ac:dyDescent="0.25">
      <c r="A33" s="218"/>
      <c r="B33" s="29">
        <f>B32/B30</f>
        <v>35.987620731873214</v>
      </c>
      <c r="C33" s="144" t="s">
        <v>206</v>
      </c>
    </row>
    <row r="34" spans="1:3" ht="20.25" customHeight="1" x14ac:dyDescent="0.25">
      <c r="A34" s="214" t="s">
        <v>151</v>
      </c>
      <c r="B34" s="29">
        <f>B4</f>
        <v>9111.9168000000009</v>
      </c>
      <c r="C34" s="144" t="s">
        <v>150</v>
      </c>
    </row>
    <row r="35" spans="1:3" ht="15.75" customHeight="1" x14ac:dyDescent="0.25">
      <c r="A35" s="214"/>
      <c r="B35" s="29">
        <f>B34/B30</f>
        <v>6.1977396272615977</v>
      </c>
      <c r="C35" s="144" t="s">
        <v>206</v>
      </c>
    </row>
    <row r="36" spans="1:3" ht="33" customHeight="1" x14ac:dyDescent="0.25">
      <c r="A36" s="214" t="s">
        <v>152</v>
      </c>
      <c r="B36" s="29">
        <f>B12</f>
        <v>25941.296800218432</v>
      </c>
      <c r="C36" s="144" t="s">
        <v>150</v>
      </c>
    </row>
    <row r="37" spans="1:3" ht="15.75" customHeight="1" x14ac:dyDescent="0.25">
      <c r="A37" s="214"/>
      <c r="B37" s="29">
        <f>B36/B30</f>
        <v>17.644740035517909</v>
      </c>
      <c r="C37" s="144" t="s">
        <v>155</v>
      </c>
    </row>
    <row r="38" spans="1:3" ht="32.25" customHeight="1" x14ac:dyDescent="0.25">
      <c r="A38" s="214"/>
      <c r="B38" s="29">
        <f>B36/B31</f>
        <v>1.1017494516041644</v>
      </c>
      <c r="C38" s="143" t="s">
        <v>156</v>
      </c>
    </row>
    <row r="39" spans="1:3" ht="15.75" customHeight="1" x14ac:dyDescent="0.25">
      <c r="A39" s="214" t="s">
        <v>153</v>
      </c>
      <c r="B39" s="29">
        <f>B24</f>
        <v>14023.187793058305</v>
      </c>
      <c r="C39" s="144" t="s">
        <v>150</v>
      </c>
    </row>
    <row r="40" spans="1:3" ht="17.25" customHeight="1" x14ac:dyDescent="0.25">
      <c r="A40" s="214"/>
      <c r="B40" s="29">
        <f>B39/B30</f>
        <v>9.5382858067326239</v>
      </c>
      <c r="C40" s="144" t="s">
        <v>155</v>
      </c>
    </row>
    <row r="41" spans="1:3" x14ac:dyDescent="0.25">
      <c r="A41" s="214" t="s">
        <v>154</v>
      </c>
      <c r="B41" s="29">
        <f>B32-B34-B36-B39</f>
        <v>3832.5986067232643</v>
      </c>
      <c r="C41" s="144" t="s">
        <v>150</v>
      </c>
    </row>
    <row r="42" spans="1:3" ht="15.75" thickBot="1" x14ac:dyDescent="0.3">
      <c r="A42" s="215"/>
      <c r="B42" s="162">
        <f>B41/B30</f>
        <v>2.606855262361083</v>
      </c>
      <c r="C42" s="145" t="s">
        <v>155</v>
      </c>
    </row>
  </sheetData>
  <mergeCells count="13">
    <mergeCell ref="A39:A40"/>
    <mergeCell ref="A41:A42"/>
    <mergeCell ref="C22:C23"/>
    <mergeCell ref="C24:C26"/>
    <mergeCell ref="A30:A31"/>
    <mergeCell ref="A32:A33"/>
    <mergeCell ref="A34:A35"/>
    <mergeCell ref="A36:A38"/>
    <mergeCell ref="A1:C1"/>
    <mergeCell ref="C4:C7"/>
    <mergeCell ref="C8:C11"/>
    <mergeCell ref="C12:C15"/>
    <mergeCell ref="C16:C21"/>
  </mergeCells>
  <pageMargins left="0.98425196850393704" right="0.70866141732283472" top="0.74803149606299213" bottom="0.74803149606299213" header="0.31496062992125984" footer="0.31496062992125984"/>
  <pageSetup orientation="portrait" horizontalDpi="4294967295" verticalDpi="4294967295" r:id="rId1"/>
  <rowBreaks count="2" manualBreakCount="2">
    <brk id="27" max="16383" man="1"/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zoomScaleNormal="100" workbookViewId="0">
      <selection activeCell="G16" sqref="G16"/>
    </sheetView>
  </sheetViews>
  <sheetFormatPr defaultColWidth="9.140625" defaultRowHeight="15" x14ac:dyDescent="0.25"/>
  <cols>
    <col min="1" max="1" width="11.28515625" customWidth="1"/>
    <col min="2" max="3" width="9.85546875" customWidth="1"/>
    <col min="4" max="13" width="10" customWidth="1"/>
  </cols>
  <sheetData>
    <row r="1" spans="1:14" ht="15.75" thickBot="1" x14ac:dyDescent="0.3">
      <c r="A1" s="6"/>
      <c r="B1" s="19"/>
      <c r="C1" s="19"/>
      <c r="D1" s="19"/>
      <c r="E1" s="19"/>
      <c r="F1" s="19"/>
      <c r="G1" s="19"/>
      <c r="H1" s="219" t="s">
        <v>106</v>
      </c>
      <c r="I1" s="219"/>
      <c r="J1" s="219"/>
      <c r="K1" s="219"/>
      <c r="L1" s="219"/>
      <c r="M1" s="219"/>
    </row>
    <row r="2" spans="1:14" x14ac:dyDescent="0.25">
      <c r="A2" s="224" t="s">
        <v>107</v>
      </c>
      <c r="B2" s="225" t="s">
        <v>224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7"/>
    </row>
    <row r="3" spans="1:14" ht="24" customHeight="1" thickBot="1" x14ac:dyDescent="0.3">
      <c r="A3" s="220"/>
      <c r="B3" s="152">
        <v>10</v>
      </c>
      <c r="C3" s="152">
        <v>15</v>
      </c>
      <c r="D3" s="152">
        <v>20</v>
      </c>
      <c r="E3" s="152">
        <v>25</v>
      </c>
      <c r="F3" s="152">
        <v>30</v>
      </c>
      <c r="G3" s="152">
        <v>35</v>
      </c>
      <c r="H3" s="152">
        <v>40</v>
      </c>
      <c r="I3" s="152">
        <v>45</v>
      </c>
      <c r="J3" s="152">
        <v>50</v>
      </c>
      <c r="K3" s="152">
        <v>55</v>
      </c>
      <c r="L3" s="152">
        <v>60</v>
      </c>
      <c r="M3" s="153">
        <v>65</v>
      </c>
    </row>
    <row r="4" spans="1:14" x14ac:dyDescent="0.25">
      <c r="A4" s="149">
        <v>15</v>
      </c>
      <c r="B4" s="150">
        <v>3.9</v>
      </c>
      <c r="C4" s="150">
        <v>7.8</v>
      </c>
      <c r="D4" s="150">
        <v>11.7</v>
      </c>
      <c r="E4" s="150">
        <v>16.5</v>
      </c>
      <c r="F4" s="150">
        <v>19.399999999999999</v>
      </c>
      <c r="G4" s="150">
        <v>22.4</v>
      </c>
      <c r="H4" s="150">
        <v>27.2</v>
      </c>
      <c r="I4" s="150">
        <v>31.1</v>
      </c>
      <c r="J4" s="150">
        <v>34</v>
      </c>
      <c r="K4" s="150">
        <v>38.9</v>
      </c>
      <c r="L4" s="150">
        <v>43.7</v>
      </c>
      <c r="M4" s="151">
        <v>47.6</v>
      </c>
    </row>
    <row r="5" spans="1:14" x14ac:dyDescent="0.25">
      <c r="A5" s="146">
        <v>20</v>
      </c>
      <c r="B5" s="97">
        <v>5.8</v>
      </c>
      <c r="C5" s="97">
        <v>10.7</v>
      </c>
      <c r="D5" s="97">
        <v>15.5</v>
      </c>
      <c r="E5" s="97">
        <v>21.4</v>
      </c>
      <c r="F5" s="97">
        <v>25.3</v>
      </c>
      <c r="G5" s="97">
        <v>29.2</v>
      </c>
      <c r="H5" s="97">
        <v>35</v>
      </c>
      <c r="I5" s="97">
        <v>39.799999999999997</v>
      </c>
      <c r="J5" s="97">
        <v>43.7</v>
      </c>
      <c r="K5" s="97">
        <v>50.5</v>
      </c>
      <c r="L5" s="97">
        <v>57.4</v>
      </c>
      <c r="M5" s="147">
        <v>62.2</v>
      </c>
    </row>
    <row r="6" spans="1:14" x14ac:dyDescent="0.25">
      <c r="A6" s="146">
        <v>25</v>
      </c>
      <c r="B6" s="97">
        <v>7.8</v>
      </c>
      <c r="C6" s="97">
        <v>13.6</v>
      </c>
      <c r="D6" s="97">
        <v>19.399999999999999</v>
      </c>
      <c r="E6" s="97">
        <v>26.2</v>
      </c>
      <c r="F6" s="97">
        <v>31.3</v>
      </c>
      <c r="G6" s="97">
        <v>36.9</v>
      </c>
      <c r="H6" s="97">
        <v>44.7</v>
      </c>
      <c r="I6" s="97">
        <v>50.5</v>
      </c>
      <c r="J6" s="97">
        <v>57.4</v>
      </c>
      <c r="K6" s="97">
        <v>65.099999999999994</v>
      </c>
      <c r="L6" s="97">
        <v>71.900000000000006</v>
      </c>
      <c r="M6" s="147">
        <v>78.7</v>
      </c>
    </row>
    <row r="7" spans="1:14" x14ac:dyDescent="0.25">
      <c r="A7" s="146">
        <v>32</v>
      </c>
      <c r="B7" s="97">
        <v>9.6999999999999993</v>
      </c>
      <c r="C7" s="97">
        <v>15.5</v>
      </c>
      <c r="D7" s="97">
        <v>22.4</v>
      </c>
      <c r="E7" s="97">
        <v>29.2</v>
      </c>
      <c r="F7" s="97">
        <v>34.9</v>
      </c>
      <c r="G7" s="97">
        <v>40.799999999999997</v>
      </c>
      <c r="H7" s="97">
        <v>48.6</v>
      </c>
      <c r="I7" s="97">
        <v>54.4</v>
      </c>
      <c r="J7" s="97">
        <v>61.2</v>
      </c>
      <c r="K7" s="97">
        <v>70.900000000000006</v>
      </c>
      <c r="L7" s="97">
        <v>80.599999999999994</v>
      </c>
      <c r="M7" s="147">
        <v>87.5</v>
      </c>
    </row>
    <row r="8" spans="1:14" x14ac:dyDescent="0.25">
      <c r="A8" s="146">
        <v>40</v>
      </c>
      <c r="B8" s="97">
        <v>10.7</v>
      </c>
      <c r="C8" s="97">
        <v>18.5</v>
      </c>
      <c r="D8" s="97">
        <v>25.3</v>
      </c>
      <c r="E8" s="97">
        <v>33</v>
      </c>
      <c r="F8" s="97">
        <v>38.9</v>
      </c>
      <c r="G8" s="97">
        <v>45.7</v>
      </c>
      <c r="H8" s="97">
        <v>55.4</v>
      </c>
      <c r="I8" s="97">
        <v>62.2</v>
      </c>
      <c r="J8" s="97">
        <v>69</v>
      </c>
      <c r="K8" s="97">
        <v>81.599999999999994</v>
      </c>
      <c r="L8" s="97">
        <v>92.3</v>
      </c>
      <c r="M8" s="147">
        <v>100.1</v>
      </c>
    </row>
    <row r="9" spans="1:14" ht="15.75" thickBot="1" x14ac:dyDescent="0.3">
      <c r="A9" s="159">
        <v>50</v>
      </c>
      <c r="B9" s="160">
        <v>12.6</v>
      </c>
      <c r="C9" s="160">
        <v>21.4</v>
      </c>
      <c r="D9" s="160">
        <v>30.1</v>
      </c>
      <c r="E9" s="160">
        <v>40.799999999999997</v>
      </c>
      <c r="F9" s="160">
        <v>48.6</v>
      </c>
      <c r="G9" s="160">
        <v>57.4</v>
      </c>
      <c r="H9" s="160">
        <v>68</v>
      </c>
      <c r="I9" s="160">
        <v>76.8</v>
      </c>
      <c r="J9" s="160">
        <v>85.5</v>
      </c>
      <c r="K9" s="160">
        <v>99.1</v>
      </c>
      <c r="L9" s="160">
        <v>113.7</v>
      </c>
      <c r="M9" s="161">
        <v>122.5</v>
      </c>
    </row>
    <row r="10" spans="1:14" x14ac:dyDescent="0.25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</row>
    <row r="11" spans="1:14" ht="15.75" customHeight="1" thickBot="1" x14ac:dyDescent="0.3">
      <c r="A11" s="226" t="s">
        <v>113</v>
      </c>
      <c r="B11" s="226"/>
      <c r="C11" s="226"/>
      <c r="D11" s="226"/>
      <c r="E11" s="226"/>
      <c r="F11" s="226"/>
      <c r="G11" s="226"/>
      <c r="H11" s="226"/>
      <c r="I11" s="226"/>
      <c r="J11" s="226"/>
      <c r="K11" s="155"/>
      <c r="L11" s="155"/>
      <c r="M11" s="155"/>
    </row>
    <row r="12" spans="1:14" ht="38.25" customHeight="1" x14ac:dyDescent="0.25">
      <c r="A12" s="224" t="s">
        <v>114</v>
      </c>
      <c r="B12" s="225"/>
      <c r="C12" s="158" t="s">
        <v>115</v>
      </c>
      <c r="D12" s="158" t="s">
        <v>115</v>
      </c>
      <c r="E12" s="158" t="s">
        <v>115</v>
      </c>
      <c r="F12" s="158" t="s">
        <v>115</v>
      </c>
      <c r="G12" s="158" t="s">
        <v>115</v>
      </c>
      <c r="H12" s="158" t="s">
        <v>207</v>
      </c>
      <c r="I12" s="228" t="s">
        <v>124</v>
      </c>
      <c r="J12" s="230" t="s">
        <v>125</v>
      </c>
      <c r="K12" s="155"/>
      <c r="L12" s="155"/>
      <c r="M12" s="155"/>
      <c r="N12" s="19"/>
    </row>
    <row r="13" spans="1:14" x14ac:dyDescent="0.25">
      <c r="A13" s="222"/>
      <c r="B13" s="223"/>
      <c r="C13" s="99">
        <v>-12.5</v>
      </c>
      <c r="D13" s="99" t="s">
        <v>116</v>
      </c>
      <c r="E13" s="99" t="s">
        <v>118</v>
      </c>
      <c r="F13" s="99" t="s">
        <v>120</v>
      </c>
      <c r="G13" s="99" t="s">
        <v>122</v>
      </c>
      <c r="H13" s="99" t="s">
        <v>208</v>
      </c>
      <c r="I13" s="229"/>
      <c r="J13" s="231"/>
      <c r="K13" s="155"/>
      <c r="L13" s="155"/>
      <c r="M13" s="155"/>
      <c r="N13" s="19"/>
    </row>
    <row r="14" spans="1:14" ht="21.75" customHeight="1" x14ac:dyDescent="0.25">
      <c r="A14" s="222"/>
      <c r="B14" s="223"/>
      <c r="C14" s="98"/>
      <c r="D14" s="99" t="s">
        <v>117</v>
      </c>
      <c r="E14" s="99" t="s">
        <v>119</v>
      </c>
      <c r="F14" s="99" t="s">
        <v>121</v>
      </c>
      <c r="G14" s="99" t="s">
        <v>123</v>
      </c>
      <c r="H14" s="99">
        <v>-2.5</v>
      </c>
      <c r="I14" s="229"/>
      <c r="J14" s="231"/>
      <c r="K14" s="155"/>
      <c r="L14" s="155"/>
      <c r="M14" s="155"/>
      <c r="N14" s="19"/>
    </row>
    <row r="15" spans="1:14" ht="26.25" customHeight="1" x14ac:dyDescent="0.25">
      <c r="A15" s="222" t="s">
        <v>126</v>
      </c>
      <c r="B15" s="223"/>
      <c r="C15" s="96">
        <v>0.8</v>
      </c>
      <c r="D15" s="96">
        <v>0.7</v>
      </c>
      <c r="E15" s="96">
        <v>0.65</v>
      </c>
      <c r="F15" s="96">
        <v>0.6</v>
      </c>
      <c r="G15" s="96">
        <v>0.55000000000000004</v>
      </c>
      <c r="H15" s="96">
        <v>0.5</v>
      </c>
      <c r="I15" s="96">
        <v>0.4</v>
      </c>
      <c r="J15" s="156">
        <v>0.3</v>
      </c>
      <c r="K15" s="155"/>
      <c r="L15" s="155"/>
      <c r="M15" s="155"/>
      <c r="N15" s="19"/>
    </row>
    <row r="16" spans="1:14" ht="26.25" customHeight="1" thickBot="1" x14ac:dyDescent="0.3">
      <c r="A16" s="220" t="s">
        <v>127</v>
      </c>
      <c r="B16" s="221"/>
      <c r="C16" s="148">
        <v>0.2</v>
      </c>
      <c r="D16" s="148">
        <v>0.3</v>
      </c>
      <c r="E16" s="148">
        <v>0.35</v>
      </c>
      <c r="F16" s="148">
        <v>0.4</v>
      </c>
      <c r="G16" s="148">
        <v>0.45</v>
      </c>
      <c r="H16" s="148">
        <v>0.5</v>
      </c>
      <c r="I16" s="148">
        <v>0.6</v>
      </c>
      <c r="J16" s="157">
        <v>0.7</v>
      </c>
      <c r="K16" s="155"/>
      <c r="L16" s="155"/>
      <c r="M16" s="155"/>
      <c r="N16" s="19"/>
    </row>
  </sheetData>
  <mergeCells count="9">
    <mergeCell ref="H1:M1"/>
    <mergeCell ref="A16:B16"/>
    <mergeCell ref="A15:B15"/>
    <mergeCell ref="A12:B14"/>
    <mergeCell ref="A11:J11"/>
    <mergeCell ref="A2:A3"/>
    <mergeCell ref="B2:M2"/>
    <mergeCell ref="I12:I14"/>
    <mergeCell ref="J12:J14"/>
  </mergeCells>
  <pageMargins left="0.74803149606299213" right="0.74803149606299213" top="0.98425196850393704" bottom="0.70866141732283472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9"/>
  <sheetViews>
    <sheetView topLeftCell="A24" zoomScaleNormal="100" workbookViewId="0">
      <selection sqref="A1:D39"/>
    </sheetView>
  </sheetViews>
  <sheetFormatPr defaultRowHeight="15" x14ac:dyDescent="0.25"/>
  <cols>
    <col min="1" max="1" width="50" customWidth="1"/>
    <col min="2" max="4" width="11.85546875" customWidth="1"/>
  </cols>
  <sheetData>
    <row r="1" spans="1:4" ht="24" customHeight="1" thickBot="1" x14ac:dyDescent="0.3">
      <c r="A1" s="232" t="s">
        <v>163</v>
      </c>
      <c r="B1" s="233"/>
      <c r="C1" s="233"/>
      <c r="D1" s="234"/>
    </row>
    <row r="2" spans="1:4" ht="6.75" customHeight="1" thickBot="1" x14ac:dyDescent="0.6">
      <c r="A2" s="20"/>
      <c r="B2" s="20"/>
      <c r="C2" s="20"/>
      <c r="D2" s="20"/>
    </row>
    <row r="3" spans="1:4" ht="31.5" customHeight="1" x14ac:dyDescent="0.25">
      <c r="A3" s="167" t="s">
        <v>157</v>
      </c>
      <c r="B3" s="168">
        <v>0.1</v>
      </c>
      <c r="C3" s="168">
        <v>0.15</v>
      </c>
      <c r="D3" s="168">
        <v>0.2</v>
      </c>
    </row>
    <row r="4" spans="1:4" ht="22.5" customHeight="1" x14ac:dyDescent="0.25">
      <c r="A4" s="167" t="s">
        <v>158</v>
      </c>
      <c r="B4" s="18">
        <v>50</v>
      </c>
      <c r="C4" s="18">
        <v>50</v>
      </c>
      <c r="D4" s="40">
        <v>50</v>
      </c>
    </row>
    <row r="5" spans="1:4" ht="22.5" customHeight="1" x14ac:dyDescent="0.25">
      <c r="A5" s="167" t="s">
        <v>170</v>
      </c>
      <c r="B5" s="41">
        <f>B9*B3</f>
        <v>1139.405</v>
      </c>
      <c r="C5" s="41">
        <f t="shared" ref="C5:D5" si="0">C9*C3</f>
        <v>1709.1074999999998</v>
      </c>
      <c r="D5" s="100">
        <f t="shared" si="0"/>
        <v>2278.81</v>
      </c>
    </row>
    <row r="6" spans="1:4" ht="31.5" customHeight="1" x14ac:dyDescent="0.25">
      <c r="A6" s="167" t="s">
        <v>161</v>
      </c>
      <c r="B6" s="41">
        <f>B7*B8/1000</f>
        <v>227.881</v>
      </c>
      <c r="C6" s="41">
        <f>C7*C8/1000</f>
        <v>227.881</v>
      </c>
      <c r="D6" s="100">
        <f>D7*D8/1000</f>
        <v>227.881</v>
      </c>
    </row>
    <row r="7" spans="1:4" ht="31.5" customHeight="1" x14ac:dyDescent="0.25">
      <c r="A7" s="167" t="s">
        <v>225</v>
      </c>
      <c r="B7" s="41">
        <f>Pamatinformacija!C12</f>
        <v>1470.2</v>
      </c>
      <c r="C7" s="41">
        <f>B7</f>
        <v>1470.2</v>
      </c>
      <c r="D7" s="100">
        <f>C7</f>
        <v>1470.2</v>
      </c>
    </row>
    <row r="8" spans="1:4" ht="31.5" customHeight="1" x14ac:dyDescent="0.25">
      <c r="A8" s="167" t="s">
        <v>226</v>
      </c>
      <c r="B8" s="41">
        <v>155</v>
      </c>
      <c r="C8" s="41">
        <f>B8</f>
        <v>155</v>
      </c>
      <c r="D8" s="100">
        <f>C8</f>
        <v>155</v>
      </c>
    </row>
    <row r="9" spans="1:4" ht="31.5" customHeight="1" x14ac:dyDescent="0.25">
      <c r="A9" s="167" t="s">
        <v>162</v>
      </c>
      <c r="B9" s="18">
        <f>B6*B4</f>
        <v>11394.05</v>
      </c>
      <c r="C9" s="18">
        <f t="shared" ref="C9:D9" si="1">C6*C4</f>
        <v>11394.05</v>
      </c>
      <c r="D9" s="40">
        <f t="shared" si="1"/>
        <v>11394.05</v>
      </c>
    </row>
    <row r="10" spans="1:4" ht="31.5" customHeight="1" x14ac:dyDescent="0.55000000000000004">
      <c r="A10" s="101"/>
      <c r="B10" s="19"/>
      <c r="C10" s="19"/>
      <c r="D10" s="102"/>
    </row>
    <row r="11" spans="1:4" ht="31.5" customHeight="1" x14ac:dyDescent="0.25">
      <c r="A11" s="167" t="s">
        <v>164</v>
      </c>
      <c r="B11" s="18">
        <v>45</v>
      </c>
      <c r="C11" s="18">
        <v>45</v>
      </c>
      <c r="D11" s="40">
        <v>45</v>
      </c>
    </row>
    <row r="12" spans="1:4" ht="31.5" customHeight="1" x14ac:dyDescent="0.25">
      <c r="A12" s="167" t="s">
        <v>165</v>
      </c>
      <c r="B12" s="18">
        <v>0.8</v>
      </c>
      <c r="C12" s="18">
        <v>0.8</v>
      </c>
      <c r="D12" s="40">
        <v>0.8</v>
      </c>
    </row>
    <row r="13" spans="1:4" ht="31.5" customHeight="1" x14ac:dyDescent="0.25">
      <c r="A13" s="167" t="s">
        <v>232</v>
      </c>
      <c r="B13" s="18">
        <v>55</v>
      </c>
      <c r="C13" s="18">
        <v>55</v>
      </c>
      <c r="D13" s="154">
        <v>55</v>
      </c>
    </row>
    <row r="14" spans="1:4" ht="31.5" customHeight="1" x14ac:dyDescent="0.25">
      <c r="A14" s="167" t="s">
        <v>230</v>
      </c>
      <c r="B14" s="18">
        <v>150</v>
      </c>
      <c r="C14" s="18">
        <v>150</v>
      </c>
      <c r="D14" s="154">
        <v>150</v>
      </c>
    </row>
    <row r="15" spans="1:4" ht="22.5" customHeight="1" x14ac:dyDescent="0.25">
      <c r="A15" s="167" t="s">
        <v>166</v>
      </c>
      <c r="B15" s="18">
        <f>30*3.8</f>
        <v>114</v>
      </c>
      <c r="C15" s="18">
        <f>B15</f>
        <v>114</v>
      </c>
      <c r="D15" s="40">
        <f>C15</f>
        <v>114</v>
      </c>
    </row>
    <row r="16" spans="1:4" ht="31.5" customHeight="1" x14ac:dyDescent="0.25">
      <c r="A16" s="167" t="s">
        <v>167</v>
      </c>
      <c r="B16" s="41">
        <f>B11*B15</f>
        <v>5130</v>
      </c>
      <c r="C16" s="41">
        <f>C11*C15</f>
        <v>5130</v>
      </c>
      <c r="D16" s="100">
        <f>D11*D15</f>
        <v>5130</v>
      </c>
    </row>
    <row r="17" spans="1:4" ht="31.5" customHeight="1" x14ac:dyDescent="0.25">
      <c r="A17" s="167" t="s">
        <v>168</v>
      </c>
      <c r="B17" s="41">
        <f>B15*B12*6</f>
        <v>547.20000000000005</v>
      </c>
      <c r="C17" s="41">
        <f>C15*C12*6</f>
        <v>547.20000000000005</v>
      </c>
      <c r="D17" s="100">
        <f>D15*D12*6</f>
        <v>547.20000000000005</v>
      </c>
    </row>
    <row r="18" spans="1:4" ht="31.5" customHeight="1" x14ac:dyDescent="0.25">
      <c r="A18" s="167" t="s">
        <v>231</v>
      </c>
      <c r="B18" s="41">
        <f>(B13+B14)*B15</f>
        <v>23370</v>
      </c>
      <c r="C18" s="41">
        <f>(C13+C14)*C15</f>
        <v>23370</v>
      </c>
      <c r="D18" s="100">
        <f>(D13+D14)*D15</f>
        <v>23370</v>
      </c>
    </row>
    <row r="19" spans="1:4" ht="33.4" customHeight="1" x14ac:dyDescent="0.25">
      <c r="A19" s="167" t="s">
        <v>169</v>
      </c>
      <c r="B19" s="41">
        <f>B16+B17+B18</f>
        <v>29047.200000000001</v>
      </c>
      <c r="C19" s="41">
        <f>C16+C17+C18</f>
        <v>29047.200000000001</v>
      </c>
      <c r="D19" s="100">
        <f>D16+D17+D18</f>
        <v>29047.200000000001</v>
      </c>
    </row>
    <row r="20" spans="1:4" ht="31.5" customHeight="1" x14ac:dyDescent="0.55000000000000004">
      <c r="A20" s="101"/>
      <c r="B20" s="19"/>
      <c r="C20" s="19"/>
      <c r="D20" s="102"/>
    </row>
    <row r="21" spans="1:4" ht="31.5" customHeight="1" x14ac:dyDescent="0.25">
      <c r="A21" s="169" t="s">
        <v>174</v>
      </c>
      <c r="B21" s="41">
        <f>B19/B5</f>
        <v>25.493305716580146</v>
      </c>
      <c r="C21" s="41">
        <f>C19/C5</f>
        <v>16.995537144386766</v>
      </c>
      <c r="D21" s="100">
        <f>D19/D5</f>
        <v>12.746652858290073</v>
      </c>
    </row>
    <row r="22" spans="1:4" ht="22.5" customHeight="1" x14ac:dyDescent="0.25">
      <c r="A22" s="169" t="s">
        <v>175</v>
      </c>
      <c r="B22" s="41">
        <f>B5*10</f>
        <v>11394.05</v>
      </c>
      <c r="C22" s="41">
        <f>C5*10</f>
        <v>17091.074999999997</v>
      </c>
      <c r="D22" s="100">
        <f>D5*10</f>
        <v>22788.1</v>
      </c>
    </row>
    <row r="23" spans="1:4" ht="22.5" customHeight="1" x14ac:dyDescent="0.25">
      <c r="A23" s="169" t="s">
        <v>177</v>
      </c>
      <c r="B23" s="41">
        <f>B5*15</f>
        <v>17091.075000000001</v>
      </c>
      <c r="C23" s="41">
        <f>C5*15</f>
        <v>25636.612499999999</v>
      </c>
      <c r="D23" s="100">
        <f>D5*15</f>
        <v>34182.15</v>
      </c>
    </row>
    <row r="24" spans="1:4" ht="22.5" customHeight="1" x14ac:dyDescent="0.25">
      <c r="A24" s="169" t="s">
        <v>176</v>
      </c>
      <c r="B24" s="41">
        <f>B5*20</f>
        <v>22788.1</v>
      </c>
      <c r="C24" s="41">
        <f>C5*20</f>
        <v>34182.149999999994</v>
      </c>
      <c r="D24" s="100">
        <f>D5*20</f>
        <v>45576.2</v>
      </c>
    </row>
    <row r="25" spans="1:4" ht="31.5" customHeight="1" x14ac:dyDescent="0.55000000000000004">
      <c r="A25" s="101"/>
      <c r="B25" s="19"/>
      <c r="C25" s="19"/>
      <c r="D25" s="102"/>
    </row>
    <row r="26" spans="1:4" ht="22.5" customHeight="1" x14ac:dyDescent="0.55000000000000004">
      <c r="A26" s="235" t="s">
        <v>229</v>
      </c>
      <c r="B26" s="236"/>
      <c r="C26" s="236"/>
      <c r="D26" s="237"/>
    </row>
    <row r="27" spans="1:4" ht="20.25" customHeight="1" x14ac:dyDescent="0.55000000000000004">
      <c r="A27" s="169" t="s">
        <v>171</v>
      </c>
      <c r="B27" s="42">
        <f>NPV(0.03,B22)-B19</f>
        <v>-17985.015533980586</v>
      </c>
      <c r="C27" s="42">
        <f t="shared" ref="C27:D27" si="2">NPV(0.03,C22)-C19</f>
        <v>-12453.923300970877</v>
      </c>
      <c r="D27" s="103">
        <f t="shared" si="2"/>
        <v>-6922.8310679611677</v>
      </c>
    </row>
    <row r="28" spans="1:4" ht="20.25" customHeight="1" x14ac:dyDescent="0.55000000000000004">
      <c r="A28" s="169" t="s">
        <v>172</v>
      </c>
      <c r="B28" s="42">
        <f>NPV(0.05,B22)-B19</f>
        <v>-18195.723809523814</v>
      </c>
      <c r="C28" s="42">
        <f t="shared" ref="C28:D28" si="3">NPV(0.05,C22)-C19</f>
        <v>-12769.985714285718</v>
      </c>
      <c r="D28" s="103">
        <f t="shared" si="3"/>
        <v>-7344.2476190476227</v>
      </c>
    </row>
    <row r="29" spans="1:4" ht="20.25" customHeight="1" thickBot="1" x14ac:dyDescent="0.6">
      <c r="A29" s="169" t="s">
        <v>173</v>
      </c>
      <c r="B29" s="104">
        <f>NPV(0.1,B22)-B19</f>
        <v>-18688.972727272729</v>
      </c>
      <c r="C29" s="104">
        <f t="shared" ref="C29:D29" si="4">NPV(0.1,C22)-C19</f>
        <v>-13509.859090909096</v>
      </c>
      <c r="D29" s="105">
        <f t="shared" si="4"/>
        <v>-8330.7454545454566</v>
      </c>
    </row>
    <row r="31" spans="1:4" ht="18.399999999999999" customHeight="1" x14ac:dyDescent="0.55000000000000004">
      <c r="A31" s="235" t="s">
        <v>228</v>
      </c>
      <c r="B31" s="236"/>
      <c r="C31" s="236"/>
      <c r="D31" s="237"/>
    </row>
    <row r="32" spans="1:4" ht="22.15" customHeight="1" x14ac:dyDescent="0.55000000000000004">
      <c r="A32" s="169" t="s">
        <v>171</v>
      </c>
      <c r="B32" s="42">
        <f>NPV(0.03,B23)-B19</f>
        <v>-12453.923300970873</v>
      </c>
      <c r="C32" s="42">
        <f>NPV(0.03,C23)-C19</f>
        <v>-4157.2849514563131</v>
      </c>
      <c r="D32" s="103">
        <f>NPV(0.03,D23)-D19</f>
        <v>4139.3533980582542</v>
      </c>
    </row>
    <row r="33" spans="1:4" ht="23.45" customHeight="1" x14ac:dyDescent="0.55000000000000004">
      <c r="A33" s="169" t="s">
        <v>172</v>
      </c>
      <c r="B33" s="42">
        <f>NPV(0.05,B23)-B19</f>
        <v>-12769.985714285714</v>
      </c>
      <c r="C33" s="42">
        <f>NPV(0.05,C23)-C19</f>
        <v>-4631.3785714285732</v>
      </c>
      <c r="D33" s="103">
        <f>NPV(0.05,D23)-D19</f>
        <v>3507.2285714285717</v>
      </c>
    </row>
    <row r="34" spans="1:4" ht="22.5" customHeight="1" thickBot="1" x14ac:dyDescent="0.6">
      <c r="A34" s="169" t="s">
        <v>173</v>
      </c>
      <c r="B34" s="104">
        <f>NPV(0.1,B23)-B19</f>
        <v>-13509.859090909093</v>
      </c>
      <c r="C34" s="104">
        <f>NPV(0.1,C23)-C19</f>
        <v>-5741.1886363636404</v>
      </c>
      <c r="D34" s="105">
        <f>NPV(0.1,D23)-D19</f>
        <v>2027.4818181818155</v>
      </c>
    </row>
    <row r="36" spans="1:4" ht="18.399999999999999" customHeight="1" x14ac:dyDescent="0.55000000000000004">
      <c r="A36" s="235" t="s">
        <v>227</v>
      </c>
      <c r="B36" s="236"/>
      <c r="C36" s="236"/>
      <c r="D36" s="237"/>
    </row>
    <row r="37" spans="1:4" ht="21.6" customHeight="1" x14ac:dyDescent="0.55000000000000004">
      <c r="A37" s="169" t="s">
        <v>171</v>
      </c>
      <c r="B37" s="42">
        <f>NPV(0.03,B24)-B19</f>
        <v>-6922.8310679611677</v>
      </c>
      <c r="C37" s="42">
        <f>NPV(0.03,C24)-C19</f>
        <v>4139.353398058247</v>
      </c>
      <c r="D37" s="103">
        <f>NPV(0.03,D24)-D19</f>
        <v>15201.537864077665</v>
      </c>
    </row>
    <row r="38" spans="1:4" ht="24.4" customHeight="1" x14ac:dyDescent="0.55000000000000004">
      <c r="A38" s="169" t="s">
        <v>172</v>
      </c>
      <c r="B38" s="42">
        <f>NPV(0.05,B24)-B19</f>
        <v>-7344.2476190476227</v>
      </c>
      <c r="C38" s="42">
        <f>NPV(0.05,C24)-C19</f>
        <v>3507.2285714285645</v>
      </c>
      <c r="D38" s="103">
        <f>NPV(0.05,D24)-D19</f>
        <v>14358.704761904755</v>
      </c>
    </row>
    <row r="39" spans="1:4" ht="23.45" customHeight="1" thickBot="1" x14ac:dyDescent="0.6">
      <c r="A39" s="169" t="s">
        <v>173</v>
      </c>
      <c r="B39" s="104">
        <f>NPV(0.1,B24)-B19</f>
        <v>-8330.7454545454566</v>
      </c>
      <c r="C39" s="104">
        <f>NPV(0.1,C24)-C19</f>
        <v>2027.4818181818082</v>
      </c>
      <c r="D39" s="105">
        <f>NPV(0.1,D24)-D19</f>
        <v>12385.709090909088</v>
      </c>
    </row>
  </sheetData>
  <mergeCells count="4">
    <mergeCell ref="A1:D1"/>
    <mergeCell ref="A26:D26"/>
    <mergeCell ref="A31:D31"/>
    <mergeCell ref="A36:D36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Pamatinformacija</vt:lpstr>
      <vt:lpstr>Nosacijumi</vt:lpstr>
      <vt:lpstr>Alokatori</vt:lpstr>
      <vt:lpstr>Alok KOPĀ</vt:lpstr>
      <vt:lpstr>Klaf koeficients</vt:lpstr>
      <vt:lpstr>Aprēķins</vt:lpstr>
      <vt:lpstr>Aprēķins 2</vt:lpstr>
      <vt:lpstr>Ekonomiskie aprekini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Inguna Ozoliņa</cp:lastModifiedBy>
  <cp:lastPrinted>2019-03-14T18:37:35Z</cp:lastPrinted>
  <dcterms:created xsi:type="dcterms:W3CDTF">2019-02-23T09:46:33Z</dcterms:created>
  <dcterms:modified xsi:type="dcterms:W3CDTF">2019-03-25T11:14:45Z</dcterms:modified>
</cp:coreProperties>
</file>